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0" yWindow="0" windowWidth="17940" windowHeight="6690" tabRatio="926" activeTab="4"/>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2" sheetId="78" r:id="rId22"/>
    <sheet name="参13" sheetId="79" r:id="rId23"/>
    <sheet name="参14" sheetId="80" r:id="rId24"/>
    <sheet name="活動記録（参考） " sheetId="107" r:id="rId25"/>
    <sheet name="【選択肢】" sheetId="108" r:id="rId26"/>
    <sheet name="支出に係る届出" sheetId="93" r:id="rId27"/>
    <sheet name="実施状況報告（様式2）" sheetId="106" r:id="rId28"/>
  </sheets>
  <externalReferences>
    <externalReference r:id="rId29"/>
    <externalReference r:id="rId30"/>
    <externalReference r:id="rId31"/>
    <externalReference r:id="rId32"/>
    <externalReference r:id="rId33"/>
    <externalReference r:id="rId34"/>
    <externalReference r:id="rId35"/>
  </externalReferences>
  <definedNames>
    <definedName name="F.施設">#REF!</definedName>
    <definedName name="F.施設" localSheetId="7">'[2]【選択肢】'!$F$3:$F$5</definedName>
    <definedName name="D.農村環境保全活動のテーマ">#REF!</definedName>
    <definedName name="D.農村環境保全活動のテーマ" localSheetId="7">'[2]【選択肢】'!$D$3:$D$7</definedName>
    <definedName name="A.■か□">#REF!</definedName>
    <definedName name="A.■か□" localSheetId="7">'[2]【選択肢】'!$A$3:$A$4</definedName>
    <definedName name="G.単位">#REF!</definedName>
    <definedName name="G.単位" localSheetId="7">'[2]【選択肢】'!$G$3:$G$4</definedName>
    <definedName name="B.○か空白">#REF!</definedName>
    <definedName name="B.○か空白" localSheetId="7">'[2]【選択肢】'!$B$3:$B$4</definedName>
    <definedName name="Ｊ.金銭出納簿の収支の分類">#REF!</definedName>
    <definedName name="Ｊ.金銭出納簿の収支の分類" localSheetId="7">'[2]【選択肢】'!$J$3:$J$10</definedName>
    <definedName name="E.高度な保全活動">#REF!</definedName>
    <definedName name="E.高度な保全活動" localSheetId="7">'[2]【選択肢】'!$E$3:$E$11</definedName>
    <definedName name="H2.構成員一覧の分類_農業者以外団体">#REF!</definedName>
    <definedName name="H2.構成員一覧の分類_農業者以外団体" localSheetId="7">'[2]【選択肢】'!$H$8:$H$15</definedName>
    <definedName name="Ｃ1.計画欄">#REF!</definedName>
    <definedName name="Ｃ1.計画欄" localSheetId="7">'[2]【選択肢】'!$C$3:$C$4</definedName>
    <definedName name="Ｃ2.実施欄">#REF!</definedName>
    <definedName name="Ｃ2.実施欄" localSheetId="7">'[2]【選択肢】'!$C$3:$C$5</definedName>
    <definedName name="H1.構成員一覧の分類_農業者">#REF!</definedName>
    <definedName name="H1.構成員一覧の分類_農業者" localSheetId="7">'[2]【選択肢】'!$H$3:$H$6</definedName>
    <definedName name="H2.構成員一覧の分類_農業者以外個人">#REF!</definedName>
    <definedName name="H2.構成員一覧の分類_農業者以外個人" localSheetId="7">#REF!</definedName>
    <definedName name="H3.構成員一覧の分類_農業者以外団体">#REF!</definedName>
    <definedName name="H3.構成員一覧の分類_農業者以外団体" localSheetId="7">#REF!</definedName>
    <definedName name="Ｉ.金銭出納簿の区分">#REF!</definedName>
    <definedName name="Ｉ.金銭出納簿の区分" localSheetId="7">'[2]【選択肢】'!$I$3:$I$4</definedName>
    <definedName name="K.農村環境保全活動">#REF!</definedName>
    <definedName name="K.農村環境保全活動" localSheetId="7">'[2]【選択肢】'!$Q$44:$Q$56</definedName>
    <definedName name="L.増進活動">#REF!</definedName>
    <definedName name="L.増進活動" localSheetId="7">'[2]【選択肢】'!$R$57:$R$64</definedName>
    <definedName name="M.長寿命化">#REF!</definedName>
    <definedName name="M.長寿命化" localSheetId="7">'[2]【選択肢】'!$S$66:$S$71</definedName>
    <definedName name="F.施設" localSheetId="8">#REF!</definedName>
    <definedName name="D.農村環境保全活動のテーマ" localSheetId="8">#REF!</definedName>
    <definedName name="A.■か□" localSheetId="8">#REF!</definedName>
    <definedName name="G.単位" localSheetId="8">#REF!</definedName>
    <definedName name="B.○か空白" localSheetId="8">'[2]【選択肢】'!$B$3:$B$4</definedName>
    <definedName name="Ｊ.金銭出納簿の収支の分類" localSheetId="8">#REF!</definedName>
    <definedName name="E.高度な保全活動" localSheetId="8">#REF!</definedName>
    <definedName name="Ｃ1.計画欄" localSheetId="8">#REF!</definedName>
    <definedName name="Ｃ2.実施欄" localSheetId="8">#REF!</definedName>
    <definedName name="H1.構成員一覧の分類_農業者" localSheetId="8">#REF!</definedName>
    <definedName name="H2.構成員一覧の分類_農業者以外個人" localSheetId="8">#REF!</definedName>
    <definedName name="H3.構成員一覧の分類_農業者以外団体" localSheetId="8">#REF!</definedName>
    <definedName name="Ｉ.金銭出納簿の区分" localSheetId="8">#REF!</definedName>
    <definedName name="K.農村環境保全活動" localSheetId="8">#REF!</definedName>
    <definedName name="L.増進活動" localSheetId="8">#REF!</definedName>
    <definedName name="M.長寿命化" localSheetId="8">#REF!</definedName>
    <definedName name="L.増進活動" localSheetId="14">'[2]【選択肢】'!$R$57:$R$64</definedName>
    <definedName name="G.単位" localSheetId="14">'[2]【選択肢】'!$G$3:$G$4</definedName>
    <definedName name="B.○か空白" localSheetId="14">'[3]【選択肢】'!$B$3:$B$4</definedName>
    <definedName name="F.施設" localSheetId="14">'[2]【選択肢】'!$F$3:$F$5</definedName>
    <definedName name="D.農村環境保全活動のテーマ" localSheetId="14">'[2]【選択肢】'!$D$3:$D$7</definedName>
    <definedName name="M.長寿命化" localSheetId="14">'[2]【選択肢】'!$S$66:$S$71</definedName>
    <definedName name="E.高度な保全活動" localSheetId="14">'[2]【選択肢】'!$E$3:$E$11</definedName>
    <definedName name="K.農村環境保全活動" localSheetId="14">'[2]【選択肢】'!$Q$44:$Q$56</definedName>
    <definedName name="F.施設" localSheetId="1">#REF!</definedName>
    <definedName name="D.農村環境保全活動のテーマ" localSheetId="1">#REF!</definedName>
    <definedName name="A.■か□" localSheetId="1">#REF!</definedName>
    <definedName name="G.単位" localSheetId="1">#REF!</definedName>
    <definedName name="B.○か空白" localSheetId="1">#REF!</definedName>
    <definedName name="Ｊ.金銭出納簿の収支の分類" localSheetId="1">#REF!</definedName>
    <definedName name="E.高度な保全活動" localSheetId="1">#REF!</definedName>
    <definedName name="Ｃ1.計画欄" localSheetId="1">#REF!</definedName>
    <definedName name="Ｃ2.実施欄" localSheetId="1">#REF!</definedName>
    <definedName name="H1.構成員一覧の分類_農業者" localSheetId="1">#REF!</definedName>
    <definedName name="H2.構成員一覧の分類_農業者以外個人" localSheetId="1">#REF!</definedName>
    <definedName name="H3.構成員一覧の分類_農業者以外団体" localSheetId="1">#REF!</definedName>
    <definedName name="Ｉ.金銭出納簿の区分" localSheetId="1">#REF!</definedName>
    <definedName name="K.農村環境保全活動" localSheetId="1">#REF!</definedName>
    <definedName name="L.増進活動" localSheetId="1">#REF!</definedName>
    <definedName name="M.長寿命化" localSheetId="1">#REF!</definedName>
    <definedName name="F.施設" localSheetId="9">#REF!</definedName>
    <definedName name="D.農村環境保全活動のテーマ" localSheetId="9">#REF!</definedName>
    <definedName name="A.■か□" localSheetId="9">#REF!</definedName>
    <definedName name="G.単位" localSheetId="9">#REF!</definedName>
    <definedName name="B.○か空白" localSheetId="9">#REF!</definedName>
    <definedName name="Ｊ.金銭出納簿の収支の分類" localSheetId="9">#REF!</definedName>
    <definedName name="E.高度な保全活動" localSheetId="9">#REF!</definedName>
    <definedName name="Ｃ1.計画欄" localSheetId="9">#REF!</definedName>
    <definedName name="Ｃ2.実施欄" localSheetId="9">#REF!</definedName>
    <definedName name="H1.構成員一覧の分類_農業者" localSheetId="9">#REF!</definedName>
    <definedName name="H2.構成員一覧の分類_農業者以外個人" localSheetId="9">#REF!</definedName>
    <definedName name="H3.構成員一覧の分類_農業者以外団体" localSheetId="9">#REF!</definedName>
    <definedName name="Ｉ.金銭出納簿の区分" localSheetId="9">#REF!</definedName>
    <definedName name="K.農村環境保全活動" localSheetId="9">#REF!</definedName>
    <definedName name="L.増進活動" localSheetId="9">#REF!</definedName>
    <definedName name="M.長寿命化" localSheetId="9">#REF!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F.施設" localSheetId="21">'[4]【選択肢】'!$F$3:$F$5</definedName>
    <definedName name="D.農村環境保全活動のテーマ" localSheetId="21">'[4]【選択肢】'!$D$3:$D$7</definedName>
    <definedName name="A.■か□" localSheetId="21">#REF!</definedName>
    <definedName name="G.単位" localSheetId="21">'[4]【選択肢】'!$G$3:$G$4</definedName>
    <definedName name="B.○か空白" localSheetId="21">'[6]【選択肢】'!$B$3:$B$4</definedName>
    <definedName name="Ｊ.金銭出納簿の収支の分類" localSheetId="21">#REF!</definedName>
    <definedName name="E.高度な保全活動" localSheetId="21">'[4]【選択肢】'!$E$3:$E$11</definedName>
    <definedName name="Ｃ1.計画欄" localSheetId="21">#REF!</definedName>
    <definedName name="Ｃ2.実施欄" localSheetId="21">#REF!</definedName>
    <definedName name="H1.構成員一覧の分類_農業者" localSheetId="21">#REF!</definedName>
    <definedName name="H2.構成員一覧の分類_農業者以外個人" localSheetId="21">#REF!</definedName>
    <definedName name="H3.構成員一覧の分類_農業者以外団体" localSheetId="21">#REF!</definedName>
    <definedName name="Ｉ.金銭出納簿の区分" localSheetId="21">#REF!</definedName>
    <definedName name="K.農村環境保全活動" localSheetId="21">'[4]【選択肢】'!$Q$44:$Q$56</definedName>
    <definedName name="L.増進活動" localSheetId="21">'[4]【選択肢】'!$R$57:$R$64</definedName>
    <definedName name="M.長寿命化" localSheetId="21">'[4]【選択肢】'!$S$66:$S$71</definedName>
    <definedName name="F.施設" localSheetId="22">'[4]【選択肢】'!$F$3:$F$5</definedName>
    <definedName name="D.農村環境保全活動のテーマ" localSheetId="22">'[4]【選択肢】'!$D$3:$D$7</definedName>
    <definedName name="A.■か□" localSheetId="22">#REF!</definedName>
    <definedName name="G.単位" localSheetId="22">'[4]【選択肢】'!$G$3:$G$4</definedName>
    <definedName name="B.○か空白" localSheetId="22">'[6]【選択肢】'!$B$3:$B$4</definedName>
    <definedName name="Ｊ.金銭出納簿の収支の分類" localSheetId="22">#REF!</definedName>
    <definedName name="E.高度な保全活動" localSheetId="22">'[4]【選択肢】'!$E$3:$E$11</definedName>
    <definedName name="Ｃ1.計画欄" localSheetId="22">#REF!</definedName>
    <definedName name="Ｃ2.実施欄" localSheetId="22">#REF!</definedName>
    <definedName name="H1.構成員一覧の分類_農業者" localSheetId="22">#REF!</definedName>
    <definedName name="H2.構成員一覧の分類_農業者以外個人" localSheetId="22">#REF!</definedName>
    <definedName name="H3.構成員一覧の分類_農業者以外団体" localSheetId="22">#REF!</definedName>
    <definedName name="Ｉ.金銭出納簿の区分" localSheetId="22">#REF!</definedName>
    <definedName name="K.農村環境保全活動" localSheetId="22">'[4]【選択肢】'!$Q$44:$Q$56</definedName>
    <definedName name="L.増進活動" localSheetId="22">'[4]【選択肢】'!$R$57:$R$64</definedName>
    <definedName name="M.長寿命化" localSheetId="22">'[4]【選択肢】'!$S$66:$S$71</definedName>
    <definedName name="F.施設" localSheetId="23">'[4]【選択肢】'!$F$3:$F$5</definedName>
    <definedName name="D.農村環境保全活動のテーマ" localSheetId="23">'[4]【選択肢】'!$D$3:$D$7</definedName>
    <definedName name="A.■か□" localSheetId="23">#REF!</definedName>
    <definedName name="G.単位" localSheetId="23">'[4]【選択肢】'!$G$3:$G$4</definedName>
    <definedName name="B.○か空白" localSheetId="23">'[6]【選択肢】'!$B$3:$B$4</definedName>
    <definedName name="Ｊ.金銭出納簿の収支の分類" localSheetId="23">#REF!</definedName>
    <definedName name="E.高度な保全活動" localSheetId="23">'[4]【選択肢】'!$E$3:$E$11</definedName>
    <definedName name="Ｃ1.計画欄" localSheetId="23">#REF!</definedName>
    <definedName name="Ｃ2.実施欄" localSheetId="23">#REF!</definedName>
    <definedName name="H1.構成員一覧の分類_農業者" localSheetId="23">#REF!</definedName>
    <definedName name="H2.構成員一覧の分類_農業者以外個人" localSheetId="23">#REF!</definedName>
    <definedName name="H3.構成員一覧の分類_農業者以外団体" localSheetId="23">#REF!</definedName>
    <definedName name="Ｉ.金銭出納簿の区分" localSheetId="23">#REF!</definedName>
    <definedName name="K.農村環境保全活動" localSheetId="23">'[4]【選択肢】'!$Q$44:$Q$56</definedName>
    <definedName name="L.増進活動" localSheetId="23">'[4]【選択肢】'!$R$57:$R$64</definedName>
    <definedName name="M.長寿命化" localSheetId="23">'[4]【選択肢】'!$S$66:$S$71</definedName>
    <definedName name="F.施設" localSheetId="26">'[4]【選択肢】'!$F$3:$F$5</definedName>
    <definedName name="D.農村環境保全活動のテーマ" localSheetId="26">'[4]【選択肢】'!$D$3:$D$7</definedName>
    <definedName name="A.■か□" localSheetId="26">#REF!</definedName>
    <definedName name="G.単位" localSheetId="26">'[4]【選択肢】'!$G$3:$G$4</definedName>
    <definedName name="B.○か空白" localSheetId="26">'[6]【選択肢】'!$B$3:$B$4</definedName>
    <definedName name="Ｊ.金銭出納簿の収支の分類" localSheetId="26">#REF!</definedName>
    <definedName name="E.高度な保全活動" localSheetId="26">'[4]【選択肢】'!$E$3:$E$11</definedName>
    <definedName name="Ｃ1.計画欄" localSheetId="26">#REF!</definedName>
    <definedName name="Ｃ2.実施欄" localSheetId="26">#REF!</definedName>
    <definedName name="H1.構成員一覧の分類_農業者" localSheetId="26">#REF!</definedName>
    <definedName name="H2.構成員一覧の分類_農業者以外個人" localSheetId="26">#REF!</definedName>
    <definedName name="H3.構成員一覧の分類_農業者以外団体" localSheetId="26">#REF!</definedName>
    <definedName name="Ｉ.金銭出納簿の区分" localSheetId="26">#REF!</definedName>
    <definedName name="K.農村環境保全活動" localSheetId="26">'[4]【選択肢】'!$Q$44:$Q$56</definedName>
    <definedName name="L.増進活動" localSheetId="26">'[4]【選択肢】'!$R$57:$R$64</definedName>
    <definedName name="M.長寿命化" localSheetId="26">'[4]【選択肢】'!$S$66:$S$71</definedName>
    <definedName name="L.増進活動" localSheetId="3">'[4]【選択肢】'!$R$57:$R$64</definedName>
    <definedName name="G.単位" localSheetId="3">'[4]【選択肢】'!$G$3:$G$4</definedName>
    <definedName name="B.○か空白" localSheetId="3">'[6]【選択肢】'!$B$3:$B$4</definedName>
    <definedName name="F.施設" localSheetId="3">'[4]【選択肢】'!$F$3:$F$5</definedName>
    <definedName name="D.農村環境保全活動のテーマ" localSheetId="3">'[4]【選択肢】'!$D$3:$D$7</definedName>
    <definedName name="M.長寿命化" localSheetId="3">'[4]【選択肢】'!$S$66:$S$71</definedName>
    <definedName name="E.高度な保全活動" localSheetId="3">'[4]【選択肢】'!$E$3:$E$11</definedName>
    <definedName name="K.農村環境保全活動" localSheetId="3">'[4]【選択肢】'!$Q$44:$Q$56</definedName>
    <definedName name="F.施設" localSheetId="11">#REF!</definedName>
    <definedName name="D.農村環境保全活動のテーマ" localSheetId="11">#REF!</definedName>
    <definedName name="A.■か□" localSheetId="11">#REF!</definedName>
    <definedName name="G.単位" localSheetId="11">#REF!</definedName>
    <definedName name="B.○か空白" localSheetId="11">#REF!</definedName>
    <definedName name="Ｊ.金銭出納簿の収支の分類" localSheetId="11">#REF!</definedName>
    <definedName name="E.高度な保全活動" localSheetId="11">#REF!</definedName>
    <definedName name="Ｃ1.計画欄" localSheetId="11">#REF!</definedName>
    <definedName name="Ｃ2.実施欄" localSheetId="11">#REF!</definedName>
    <definedName name="H1.構成員一覧の分類_農業者" localSheetId="11">#REF!</definedName>
    <definedName name="H2.構成員一覧の分類_農業者以外個人" localSheetId="11">#REF!</definedName>
    <definedName name="H3.構成員一覧の分類_農業者以外団体" localSheetId="11">#REF!</definedName>
    <definedName name="Ｉ.金銭出納簿の区分" localSheetId="11">#REF!</definedName>
    <definedName name="K.農村環境保全活動" localSheetId="11">#REF!</definedName>
    <definedName name="L.増進活動" localSheetId="11">#REF!</definedName>
    <definedName name="M.長寿命化" localSheetId="11">#REF!</definedName>
    <definedName name="D.農村環境保全活動のテーマ" localSheetId="12">#REF!</definedName>
    <definedName name="A.■か□" localSheetId="12">#REF!</definedName>
    <definedName name="_109集落協定の概要等">#REF!</definedName>
    <definedName name="_109集落協定の概要等" localSheetId="12">#REF!</definedName>
    <definedName name="_0109集落協定の概要等">#REF!</definedName>
    <definedName name="_0109集落協定の概要等" localSheetId="12">#REF!</definedName>
    <definedName name="地目">プルダウンリスト!$A$2:$D$2</definedName>
    <definedName name="地目" localSheetId="12">#REF!</definedName>
    <definedName name="_111集落協定参加者の内訳等">#REF!</definedName>
    <definedName name="_111集落協定参加者の内訳等" localSheetId="12">#REF!</definedName>
    <definedName name="B.○か空白" localSheetId="12">#REF!</definedName>
    <definedName name="Ｊ.金銭出納簿の収支の分類" localSheetId="12">#REF!</definedName>
    <definedName name="Ｃ1.計画欄" localSheetId="12">#REF!</definedName>
    <definedName name="構成員">#REF!</definedName>
    <definedName name="構成員" localSheetId="12">#REF!</definedName>
    <definedName name="Ｃ2.実施欄" localSheetId="12">#REF!</definedName>
    <definedName name="E.高度な保全活動" localSheetId="12">#REF!</definedName>
    <definedName name="F.施設" localSheetId="12">#REF!</definedName>
    <definedName name="G.単位" localSheetId="12">#REF!</definedName>
    <definedName name="H1.構成員一覧の分類_農業者" localSheetId="12">#REF!</definedName>
    <definedName name="H2.構成員一覧の分類_農業者以外個人" localSheetId="12">#REF!</definedName>
    <definedName name="H3.構成員一覧の分類_農業者以外団体" localSheetId="12">#REF!</definedName>
    <definedName name="Ｉ.金銭出納簿の区分" localSheetId="12">#REF!</definedName>
    <definedName name="K.農村環境保全活動" localSheetId="12">#REF!</definedName>
    <definedName name="草地">プルダウンリスト!$C$3:$C$10</definedName>
    <definedName name="草地" localSheetId="12">#REF!</definedName>
    <definedName name="L.増進活動" localSheetId="12">#REF!</definedName>
    <definedName name="M.長寿命化" localSheetId="12">#REF!</definedName>
    <definedName name="構成員一覧">#REF!</definedName>
    <definedName name="構成員一覧" localSheetId="12">#REF!</definedName>
    <definedName name="採草放牧地">プルダウンリスト!$D$3:$D$10</definedName>
    <definedName name="採草放牧地" localSheetId="12">#REF!</definedName>
    <definedName name="田">プルダウンリスト!$A$3:$A$10</definedName>
    <definedName name="田" localSheetId="12">#REF!</definedName>
    <definedName name="畑">プルダウンリスト!$B$3:$B$10</definedName>
    <definedName name="畑" localSheetId="12">#REF!</definedName>
    <definedName name="_0109集落協定の概要等" localSheetId="27">#REF!</definedName>
    <definedName name="_109集落協定の概要等" localSheetId="27">#REF!</definedName>
    <definedName name="_111集落協定参加者の内訳等" localSheetId="27">#REF!</definedName>
    <definedName name="都道府県名">[5]市町村名!$A$2:$A$48</definedName>
    <definedName name="都道府県名" localSheetId="27">[7]市町村名!$A$2:$A$48</definedName>
    <definedName name="_xlnm._FilterDatabase" localSheetId="27" hidden="1">'実施状況報告（様式2）'!$A$14:$AD$15</definedName>
    <definedName name="Range1">#REF!</definedName>
    <definedName name="Range2">#REF!</definedName>
    <definedName name="江の設置_作溝実施">#REF!</definedName>
    <definedName name="Range3">#REF!</definedName>
    <definedName name="F.施設選択">#REF!</definedName>
    <definedName name="a">#REF!</definedName>
    <definedName name="①②に該当">#REF!</definedName>
    <definedName name="②のみ該当">#REF!</definedName>
    <definedName name="中干し延期">#REF!</definedName>
    <definedName name="江の設置_作溝未実施">#REF!</definedName>
    <definedName name="I">#REF!</definedName>
    <definedName name="J">#REF!</definedName>
    <definedName name="N.月">#REF!</definedName>
    <definedName name="O.環境負荷低減の取組">#REF!</definedName>
    <definedName name="ため池">#REF!</definedName>
    <definedName name="夏期湛水">#REF!</definedName>
    <definedName name="該当なし">#REF!</definedName>
    <definedName name="直営施工を実施しない場合は○">#REF!</definedName>
    <definedName name="水路">#REF!</definedName>
    <definedName name="長期中干し">#REF!</definedName>
    <definedName name="冬期湛水">#REF!</definedName>
    <definedName name="農道">#REF!</definedName>
    <definedName name="_xlnm.Print_Area" localSheetId="5">'別紙１①'!$A$1:$T$69</definedName>
    <definedName name="_xlnm.Print_Area" localSheetId="0">はじめに!$A$1:$G$58</definedName>
    <definedName name="_xlnm.Print_Area" localSheetId="7">'別紙１③'!$A$1:$N$60</definedName>
    <definedName name="_xlnm.Print_Area" localSheetId="8">'別紙１④'!$A$1:$X$287</definedName>
    <definedName name="_xlnm.Print_Area" localSheetId="13">別紙７!$A$1:$Q$88</definedName>
    <definedName name="_xlnm.Print_Titles" localSheetId="13">別紙７!$1:$5</definedName>
    <definedName name="_xlnm.Print_Area" localSheetId="14">'別紙７（別添）'!$A$1:$AG$43</definedName>
    <definedName name="_xlnm.Print_Area" localSheetId="1">'別紙２①'!$A$1:$T$99</definedName>
    <definedName name="_xlnm.Print_Titles" localSheetId="1">'別紙２①'!$12:$17</definedName>
    <definedName name="_xlnm.Print_Area" localSheetId="10">別紙４!$A$1:$AT$27</definedName>
    <definedName name="_xlnm.Print_Area" localSheetId="9">別紙３!$A$1:$AI$29</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21">参12!$A$1:$AG$19</definedName>
    <definedName name="_xlnm.Print_Area" localSheetId="22">参13!$A$1:$AG$34</definedName>
    <definedName name="_xlnm.Print_Area" localSheetId="23">参14!$A$1:$AG$23</definedName>
    <definedName name="_xlnm.Print_Area" localSheetId="26">支出に係る届出!$A$1:$AG$36</definedName>
    <definedName name="_xlnm.Print_Area" localSheetId="3">参４_申請!$A$1:$F$29</definedName>
    <definedName name="_xlnm.Print_Area" localSheetId="4">参４_申請_事業計画!$A$1:$H$52</definedName>
    <definedName name="_xlnm.Print_Area" localSheetId="11">別紙５!$A$1:$AG$29</definedName>
    <definedName name="_xlnm.Print_Area" localSheetId="15">別紙８!$A$1:$J$46</definedName>
    <definedName name="_xlnm.Print_Area" localSheetId="16">別紙９!$A$1:$J$40</definedName>
    <definedName name="_xlnm.Print_Area" localSheetId="12">別紙６!$A$1:$AG$78</definedName>
    <definedName name="_xlnm.Print_Area" localSheetId="27">'実施状況報告（様式2）'!$A$2:$AD$15</definedName>
    <definedName name="_xlnm.Print_Area" localSheetId="25">'【選択肢】'!$K$1:$T$90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K17" authorId="0">
      <text>
        <r>
          <rPr>
            <sz val="9"/>
            <color indexed="81"/>
            <rFont val="MS P ゴシック"/>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66" authorId="0">
      <text>
        <r>
          <rPr>
            <sz val="9"/>
            <color indexed="81"/>
            <rFont val="MS P ゴシック"/>
          </rPr>
          <t>この欄の合計には「協定に含めない管理すべき農用地」も含んでいます。このため、別紙１④第３の「協定農用地面積」の計と一致しない場合があります。</t>
        </r>
      </text>
    </comment>
    <comment ref="J17" authorId="0">
      <text>
        <r>
          <rPr>
            <sz val="9"/>
            <color indexed="81"/>
            <rFont val="MS P ゴシック"/>
          </rPr>
          <t>特認基準の単価が表示のものと異なる場合は、「プルダウンリスト」シートを選択し、Ｃ列が「特認基準」となっている該当する地目に単価を記載してください。</t>
        </r>
      </text>
    </comment>
  </commentList>
</comments>
</file>

<file path=xl/comments2.xml><?xml version="1.0" encoding="utf-8"?>
<comments xmlns="http://schemas.openxmlformats.org/spreadsheetml/2006/main">
  <authors>
    <author>作成者</author>
  </authors>
  <commentList>
    <comment ref="E55" authorId="0">
      <text>
        <r>
          <rPr>
            <sz val="8"/>
            <color indexed="81"/>
            <rFont val="MS P ゴシック"/>
          </rPr>
          <t>交付申請面積は協定毎に、地目別・基準別の面積を小数第一位切り捨て、整数止めで整理します。</t>
        </r>
      </text>
    </comment>
    <comment ref="I55" authorId="0">
      <text>
        <r>
          <rPr>
            <sz val="8"/>
            <color indexed="81"/>
            <rFont val="MS P ゴシック"/>
          </rPr>
          <t>交付額は、協定毎の地目・基準別面積に、単価を乗じ算出します。この場合、支払額は円単位とし、小数第一位切り捨て、整数止めで整理します。</t>
        </r>
      </text>
    </comment>
    <comment ref="F21" authorId="0">
      <text>
        <r>
          <rPr>
            <sz val="9"/>
            <color indexed="81"/>
            <rFont val="MS P ゴシック"/>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List>
</comments>
</file>

<file path=xl/comments3.xml><?xml version="1.0" encoding="utf-8"?>
<comments xmlns="http://schemas.openxmlformats.org/spreadsheetml/2006/main">
  <authors>
    <author>作成者</author>
  </authors>
  <commentList>
    <comment ref="EE15" authorId="0">
      <text>
        <r>
          <rPr>
            <b/>
            <sz val="9"/>
            <color indexed="81"/>
            <rFont val="MS P ゴシック"/>
          </rPr>
          <t>【別紙２①農用地の内訳等】⑤農用地の管理において、P列[農用地の現況]に"荒廃農地"かつQ列[具体的活動内容]に"復旧"と入力された面積の計。（畑、草地も同様の集計）</t>
        </r>
      </text>
    </comment>
    <comment ref="EH15" authorId="0">
      <text>
        <r>
          <rPr>
            <b/>
            <sz val="9"/>
            <color indexed="81"/>
            <rFont val="MS P ゴシック"/>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<sst xmlns="http://schemas.openxmlformats.org/spreadsheetml/2006/main" xmlns:r="http://schemas.openxmlformats.org/officeDocument/2006/relationships" count="2096" uniqueCount="2096">
  <si>
    <t>　←　「市町村」まで記入してください。</t>
    <rPh sb="4" eb="7">
      <t>シチョウソン</t>
    </rPh>
    <phoneticPr fontId="7"/>
  </si>
  <si>
    <t>２－３．ネットワーク化で解決しようとする課題</t>
    <rPh sb="10" eb="11">
      <t>カ</t>
    </rPh>
    <rPh sb="12" eb="14">
      <t>カイケツ</t>
    </rPh>
    <rPh sb="20" eb="22">
      <t>カダイ</t>
    </rPh>
    <phoneticPr fontId="7"/>
  </si>
  <si>
    <t>⑧鳥獣害対策</t>
    <rPh sb="1" eb="6">
      <t>チョウジュウガイタイサク</t>
    </rPh>
    <phoneticPr fontId="7"/>
  </si>
  <si>
    <t>[167]棚田加算_目標_多面的機能の維持発揮</t>
  </si>
  <si>
    <t>環境負荷低減のチェックシート（個別協定向け）</t>
    <rPh sb="0" eb="2">
      <t>カンキョウ</t>
    </rPh>
    <rPh sb="2" eb="4">
      <t>フカ</t>
    </rPh>
    <rPh sb="4" eb="6">
      <t>テイゲン</t>
    </rPh>
    <rPh sb="15" eb="17">
      <t>コベツ</t>
    </rPh>
    <rPh sb="17" eb="19">
      <t>キョウテイ</t>
    </rPh>
    <rPh sb="19" eb="20">
      <t>ム</t>
    </rPh>
    <phoneticPr fontId="7"/>
  </si>
  <si>
    <t>[012]協定参加者総計</t>
  </si>
  <si>
    <t>[331]鳥獣被害防止対策の実施</t>
  </si>
  <si>
    <t>ネットワーク化活動計画を
作成する</t>
    <rPh sb="6" eb="11">
      <t>カカツドウケイカク</t>
    </rPh>
    <rPh sb="13" eb="15">
      <t>サクセイ</t>
    </rPh>
    <phoneticPr fontId="7"/>
  </si>
  <si>
    <t>農用地の現況</t>
  </si>
  <si>
    <t>３.利子等</t>
    <rPh sb="2" eb="4">
      <t>リシ</t>
    </rPh>
    <rPh sb="4" eb="5">
      <t>トウ</t>
    </rPh>
    <phoneticPr fontId="126"/>
  </si>
  <si>
    <t>□□　□□</t>
  </si>
  <si>
    <t>農用地の内訳等及びネットワーク化活動計画
○農用地の内訳等</t>
    <rPh sb="22" eb="25">
      <t>ノウヨウチ</t>
    </rPh>
    <rPh sb="26" eb="28">
      <t>ウチワケ</t>
    </rPh>
    <rPh sb="28" eb="29">
      <t>トウ</t>
    </rPh>
    <phoneticPr fontId="7"/>
  </si>
  <si>
    <t>[030]参加者_65～69歳</t>
  </si>
  <si>
    <t>市町村名</t>
    <rPh sb="0" eb="4">
      <t>シチョウソンメイ</t>
    </rPh>
    <phoneticPr fontId="7"/>
  </si>
  <si>
    <t>参４_申請_事業計画</t>
  </si>
  <si>
    <t>R8</t>
  </si>
  <si>
    <t>別紙１②</t>
  </si>
  <si>
    <t>④　その他</t>
    <rPh sb="4" eb="5">
      <t>タ</t>
    </rPh>
    <phoneticPr fontId="7"/>
  </si>
  <si>
    <t>①集落協定の構成員</t>
    <rPh sb="1" eb="5">
      <t>シュウラクキョウテイ</t>
    </rPh>
    <rPh sb="6" eb="9">
      <t>コウセイイン</t>
    </rPh>
    <phoneticPr fontId="7"/>
  </si>
  <si>
    <t>畑</t>
  </si>
  <si>
    <t>[299]消費・出資の呼び込み</t>
  </si>
  <si>
    <t>別紙３</t>
  </si>
  <si>
    <t>内容</t>
    <rPh sb="0" eb="2">
      <t>ナイヨウ</t>
    </rPh>
    <phoneticPr fontId="7"/>
  </si>
  <si>
    <t>①棚田地域振興活動加算</t>
  </si>
  <si>
    <t>地域計画</t>
    <rPh sb="0" eb="4">
      <t>チイキケイカク</t>
    </rPh>
    <phoneticPr fontId="7"/>
  </si>
  <si>
    <t>水質保全</t>
    <rPh sb="0" eb="2">
      <t>スイシツ</t>
    </rPh>
    <rPh sb="2" eb="4">
      <t>ホゼン</t>
    </rPh>
    <phoneticPr fontId="7"/>
  </si>
  <si>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7"/>
  </si>
  <si>
    <t>中山間地域等直接支払交付金参考様式集（第6期対策）</t>
  </si>
  <si>
    <t>[126]協定農用地の一部除外_耕作未実施_計</t>
  </si>
  <si>
    <t>実施区域位置図</t>
  </si>
  <si>
    <t>別紙様式２</t>
  </si>
  <si>
    <t>注３）対象者は、個人又は一戸一法人で、協定に位置づけられている農用地の管理を行っている者。</t>
  </si>
  <si>
    <t>草　地</t>
  </si>
  <si>
    <t>イ</t>
  </si>
  <si>
    <t>２．目標</t>
    <rPh sb="2" eb="4">
      <t>モクヒョウ</t>
    </rPh>
    <phoneticPr fontId="127"/>
  </si>
  <si>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7"/>
  </si>
  <si>
    <t>Ｈ子供会</t>
  </si>
  <si>
    <t>活動方策</t>
  </si>
  <si>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7"/>
  </si>
  <si>
    <t>様式名</t>
    <rPh sb="0" eb="3">
      <t>ヨウシキメイ</t>
    </rPh>
    <phoneticPr fontId="7"/>
  </si>
  <si>
    <r>
      <rPr>
        <sz val="11"/>
        <color rgb="FFFF0000"/>
        <rFont val="ＭＳ ゴシック"/>
      </rPr>
      <t>例)農業生産活動の継続に向けた集落機能強化</t>
    </r>
    <r>
      <rPr>
        <sz val="11"/>
        <color rgb="FF000000"/>
        <rFont val="ＭＳ 明朝"/>
      </rPr>
      <t xml:space="preserve">
</t>
    </r>
  </si>
  <si>
    <t>購入先</t>
  </si>
  <si>
    <t>環境負荷低減のチェックシート（集落協定向け）</t>
    <rPh sb="0" eb="2">
      <t>カンキョウ</t>
    </rPh>
    <rPh sb="2" eb="4">
      <t>フカ</t>
    </rPh>
    <rPh sb="4" eb="6">
      <t>テイゲン</t>
    </rPh>
    <rPh sb="15" eb="19">
      <t>シュウラクキョウテイ</t>
    </rPh>
    <rPh sb="19" eb="20">
      <t>ム</t>
    </rPh>
    <phoneticPr fontId="7"/>
  </si>
  <si>
    <t>農業用施設用地等への転用</t>
    <rPh sb="0" eb="3">
      <t>ノウギョウヨウ</t>
    </rPh>
    <rPh sb="3" eb="5">
      <t>シセツ</t>
    </rPh>
    <rPh sb="5" eb="7">
      <t>ヨウチ</t>
    </rPh>
    <rPh sb="7" eb="8">
      <t>トウ</t>
    </rPh>
    <rPh sb="10" eb="12">
      <t>テンヨウ</t>
    </rPh>
    <phoneticPr fontId="7"/>
  </si>
  <si>
    <t>農業所得①</t>
  </si>
  <si>
    <t>145-3</t>
  </si>
  <si>
    <t>③時期は未定だが将来的に統合を検討する</t>
  </si>
  <si>
    <t>②活動連携型</t>
    <rPh sb="1" eb="6">
      <t>カツドウレンケイガタ</t>
    </rPh>
    <phoneticPr fontId="7"/>
  </si>
  <si>
    <t>都道府県名</t>
    <rPh sb="0" eb="4">
      <t>トドウフケン</t>
    </rPh>
    <rPh sb="4" eb="5">
      <t>メイ</t>
    </rPh>
    <phoneticPr fontId="7"/>
  </si>
  <si>
    <t>点検・計画策定</t>
    <rPh sb="0" eb="2">
      <t>テンケン</t>
    </rPh>
    <rPh sb="3" eb="5">
      <t>ケイカク</t>
    </rPh>
    <rPh sb="5" eb="7">
      <t>サクテイ</t>
    </rPh>
    <phoneticPr fontId="7"/>
  </si>
  <si>
    <t>　←　「都道府県」まで記入してください。</t>
    <rPh sb="4" eb="8">
      <t>トドウフケン</t>
    </rPh>
    <rPh sb="11" eb="13">
      <t>キニュウ</t>
    </rPh>
    <phoneticPr fontId="7"/>
  </si>
  <si>
    <t>交付金の返還が免責されるもの</t>
    <rPh sb="0" eb="3">
      <t>コウフキン</t>
    </rPh>
    <rPh sb="4" eb="6">
      <t>ヘンカン</t>
    </rPh>
    <rPh sb="7" eb="9">
      <t>メンセキ</t>
    </rPh>
    <phoneticPr fontId="7"/>
  </si>
  <si>
    <t>連携して実施する活動</t>
  </si>
  <si>
    <t>協定名</t>
    <rPh sb="0" eb="2">
      <t>キョウテイ</t>
    </rPh>
    <rPh sb="2" eb="3">
      <t>メイ</t>
    </rPh>
    <phoneticPr fontId="7"/>
  </si>
  <si>
    <t>様式番号</t>
    <rPh sb="0" eb="2">
      <t>ヨウシキ</t>
    </rPh>
    <rPh sb="2" eb="4">
      <t>バンゴウ</t>
    </rPh>
    <phoneticPr fontId="7"/>
  </si>
  <si>
    <t>代表者名</t>
    <rPh sb="0" eb="3">
      <t>ダイヒョウシャ</t>
    </rPh>
    <rPh sb="3" eb="4">
      <t>メイ</t>
    </rPh>
    <phoneticPr fontId="7"/>
  </si>
  <si>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</si>
  <si>
    <t>協定所在地</t>
    <rPh sb="0" eb="2">
      <t>キョウテイ</t>
    </rPh>
    <rPh sb="2" eb="5">
      <t>ショザイチ</t>
    </rPh>
    <phoneticPr fontId="7"/>
  </si>
  <si>
    <t>別紙１①</t>
  </si>
  <si>
    <t>★記入の手順と注意事項</t>
    <rPh sb="1" eb="3">
      <t>キニュウ</t>
    </rPh>
    <rPh sb="4" eb="6">
      <t>テジュン</t>
    </rPh>
    <rPh sb="7" eb="9">
      <t>チュウイ</t>
    </rPh>
    <rPh sb="9" eb="11">
      <t>ジコウ</t>
    </rPh>
    <phoneticPr fontId="7"/>
  </si>
  <si>
    <t>（３）エネルギーの節減</t>
  </si>
  <si>
    <r>
      <t>・「★提出書類と各シートの説明」の</t>
    </r>
    <r>
      <rPr>
        <i/>
        <u/>
        <sz val="10"/>
        <color rgb="FF0000FF"/>
        <rFont val="HG丸ｺﾞｼｯｸM-PRO"/>
      </rPr>
      <t>シート名</t>
    </r>
    <r>
      <rPr>
        <sz val="10"/>
        <color auto="1"/>
        <rFont val="HG丸ｺﾞｼｯｸM-PRO"/>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7"/>
  </si>
  <si>
    <r>
      <rPr>
        <sz val="10.5"/>
        <color auto="1"/>
        <rFont val="ＭＳ Ｐゴシック"/>
      </rPr>
      <t>※生物多様性への影響が想定される工事等を
　 実施する場合</t>
    </r>
    <r>
      <rPr>
        <sz val="11"/>
        <color auto="1"/>
        <rFont val="ＭＳ Ｐゴシック"/>
      </rPr>
      <t xml:space="preserve">
</t>
    </r>
    <r>
      <rPr>
        <sz val="12"/>
        <color auto="1"/>
        <rFont val="ＭＳ Ｐゴシック"/>
      </rPr>
      <t>生物多様性に配慮した事業実施に努める</t>
    </r>
    <r>
      <rPr>
        <sz val="11"/>
        <color auto="1"/>
        <rFont val="ＭＳ Ｐゴシック"/>
      </rPr>
      <t xml:space="preserve">
（該当しない　　　）</t>
    </r>
  </si>
  <si>
    <t>⑤農作業の共同化</t>
    <rPh sb="1" eb="4">
      <t>ノウサギョウ</t>
    </rPh>
    <rPh sb="5" eb="8">
      <t>キョウドウカ</t>
    </rPh>
    <phoneticPr fontId="7"/>
  </si>
  <si>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</si>
  <si>
    <t>参考様式第12号</t>
    <rPh sb="0" eb="4">
      <t>サンコウヨウシキ</t>
    </rPh>
    <rPh sb="4" eb="5">
      <t>ダイ</t>
    </rPh>
    <rPh sb="7" eb="8">
      <t>ゴウ</t>
    </rPh>
    <phoneticPr fontId="7"/>
  </si>
  <si>
    <t>資源向上支払（共同）</t>
    <rPh sb="0" eb="2">
      <t>シゲン</t>
    </rPh>
    <rPh sb="2" eb="4">
      <t>コウジョウ</t>
    </rPh>
    <rPh sb="4" eb="6">
      <t>シハラ</t>
    </rPh>
    <rPh sb="7" eb="9">
      <t>キョウドウ</t>
    </rPh>
    <phoneticPr fontId="7"/>
  </si>
  <si>
    <t>採草放牧地</t>
    <rPh sb="0" eb="2">
      <t>サイソウ</t>
    </rPh>
    <rPh sb="2" eb="5">
      <t>ホウボクチ</t>
    </rPh>
    <phoneticPr fontId="7"/>
  </si>
  <si>
    <t>■</t>
  </si>
  <si>
    <t>　機械等を利用するに当たり、使用者は、次のことに同意するものとする。</t>
  </si>
  <si>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7"/>
  </si>
  <si>
    <t>水路</t>
    <rPh sb="0" eb="2">
      <t>スイロ</t>
    </rPh>
    <phoneticPr fontId="7"/>
  </si>
  <si>
    <t>連携して実施する活動</t>
    <rPh sb="0" eb="2">
      <t>レンケイ</t>
    </rPh>
    <rPh sb="4" eb="6">
      <t>ジッシ</t>
    </rPh>
    <rPh sb="8" eb="10">
      <t>カツドウ</t>
    </rPh>
    <phoneticPr fontId="7"/>
  </si>
  <si>
    <t>別紙２①</t>
  </si>
  <si>
    <t>④農用地の維持・管理活動を行う者に対する経費</t>
  </si>
  <si>
    <t>参考様式第４号</t>
    <rPh sb="0" eb="4">
      <t>サンコウヨウシキ</t>
    </rPh>
    <rPh sb="4" eb="5">
      <t>ダイ</t>
    </rPh>
    <rPh sb="6" eb="7">
      <t>ゴウ</t>
    </rPh>
    <phoneticPr fontId="7"/>
  </si>
  <si>
    <t>④未定</t>
    <rPh sb="1" eb="3">
      <t>ミテイ</t>
    </rPh>
    <phoneticPr fontId="7"/>
  </si>
  <si>
    <r>
      <t>・行を追加する際は、一番左にある</t>
    </r>
    <r>
      <rPr>
        <u/>
        <sz val="10"/>
        <color auto="1"/>
        <rFont val="HG丸ｺﾞｼｯｸM-PRO"/>
      </rPr>
      <t>行番号をクリック</t>
    </r>
    <r>
      <rPr>
        <sz val="10"/>
        <color auto="1"/>
        <rFont val="HG丸ｺﾞｼｯｸM-PRO"/>
      </rPr>
      <t>して</t>
    </r>
    <r>
      <rPr>
        <u/>
        <sz val="10"/>
        <color auto="1"/>
        <rFont val="HG丸ｺﾞｼｯｸM-PRO"/>
      </rPr>
      <t>行全体</t>
    </r>
    <r>
      <rPr>
        <sz val="10"/>
        <color auto="1"/>
        <rFont val="HG丸ｺﾞｼｯｸM-PRO"/>
      </rPr>
      <t>をコピーし、表の最下部の太線より上の位置で</t>
    </r>
    <r>
      <rPr>
        <u/>
        <sz val="10"/>
        <color auto="1"/>
        <rFont val="HG丸ｺﾞｼｯｸM-PRO"/>
      </rPr>
      <t>行番号を右クリック</t>
    </r>
    <r>
      <rPr>
        <sz val="10"/>
        <color auto="1"/>
        <rFont val="HG丸ｺﾞｼｯｸM-PRO"/>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7"/>
  </si>
  <si>
    <r>
      <t xml:space="preserve">農業の有する多面的機能の発揮の促進に関する活動計画書
</t>
    </r>
    <r>
      <rPr>
        <sz val="9"/>
        <color auto="1"/>
        <rFont val="メイリオ"/>
      </rPr>
      <t>（中山間地域等直接支払に関する集落協定）</t>
    </r>
  </si>
  <si>
    <t>[213]ネットワーク化加算_確保された人材が担う地域活動_加工・販売組織の活動</t>
  </si>
  <si>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7"/>
  </si>
  <si>
    <t>様式番号</t>
    <rPh sb="0" eb="4">
      <t>ヨウシキバンゴウ</t>
    </rPh>
    <phoneticPr fontId="7"/>
  </si>
  <si>
    <t>[317]鳥獣被害が深刻であり、耕作意欲が減退している</t>
  </si>
  <si>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7"/>
  </si>
  <si>
    <t>★提出書類と各シートの説明</t>
    <rPh sb="1" eb="3">
      <t>テイシュツ</t>
    </rPh>
    <rPh sb="3" eb="5">
      <t>ショルイ</t>
    </rPh>
    <rPh sb="6" eb="7">
      <t>カク</t>
    </rPh>
    <rPh sb="11" eb="13">
      <t>セツメイ</t>
    </rPh>
    <phoneticPr fontId="7"/>
  </si>
  <si>
    <t>２．ネットワーク化活動計画作成時に使用するもの</t>
    <rPh sb="8" eb="13">
      <t>カカツドウケイカク</t>
    </rPh>
    <rPh sb="13" eb="15">
      <t>サクセイ</t>
    </rPh>
    <rPh sb="15" eb="16">
      <t>ジ</t>
    </rPh>
    <rPh sb="17" eb="19">
      <t>シヨウ</t>
    </rPh>
    <phoneticPr fontId="7"/>
  </si>
  <si>
    <t>（うち農地整備費）</t>
  </si>
  <si>
    <t>別紙８</t>
  </si>
  <si>
    <t>（参考様式第13号）</t>
    <rPh sb="1" eb="3">
      <t>サンコウ</t>
    </rPh>
    <rPh sb="3" eb="5">
      <t>ヨウシキ</t>
    </rPh>
    <rPh sb="5" eb="6">
      <t>ダイ</t>
    </rPh>
    <rPh sb="8" eb="9">
      <t>ゴウ</t>
    </rPh>
    <phoneticPr fontId="7"/>
  </si>
  <si>
    <t>１．事業計画の申請時に提出するもの</t>
    <rPh sb="2" eb="4">
      <t>ジギョウ</t>
    </rPh>
    <rPh sb="4" eb="6">
      <t>ケイカク</t>
    </rPh>
    <rPh sb="7" eb="9">
      <t>シンセイ</t>
    </rPh>
    <rPh sb="9" eb="10">
      <t>トキ</t>
    </rPh>
    <rPh sb="11" eb="13">
      <t>テイシュツ</t>
    </rPh>
    <phoneticPr fontId="7"/>
  </si>
  <si>
    <t>　）</t>
  </si>
  <si>
    <t>農業法人数</t>
    <rPh sb="0" eb="2">
      <t>ノウギョウ</t>
    </rPh>
    <rPh sb="2" eb="4">
      <t>ホウジン</t>
    </rPh>
    <rPh sb="4" eb="5">
      <t>スウ</t>
    </rPh>
    <phoneticPr fontId="7"/>
  </si>
  <si>
    <t>提出の必要性</t>
    <rPh sb="0" eb="2">
      <t>テイシュツ</t>
    </rPh>
    <rPh sb="3" eb="6">
      <t>ヒツヨウセイ</t>
    </rPh>
    <phoneticPr fontId="7"/>
  </si>
  <si>
    <t>多様な防除方法（防除資材、使用方法）を活用した防除を検討</t>
  </si>
  <si>
    <t>～</t>
  </si>
  <si>
    <t>協定農用地の概要</t>
  </si>
  <si>
    <t>別紙５</t>
  </si>
  <si>
    <t>注１　申請時は「します」の□、報告時は「しました」の□にチェックしてください。</t>
  </si>
  <si>
    <t>別紙１③</t>
  </si>
  <si>
    <t>環境
直払※２</t>
    <rPh sb="0" eb="2">
      <t>カンキョウ</t>
    </rPh>
    <rPh sb="3" eb="5">
      <t>チョクバライ</t>
    </rPh>
    <phoneticPr fontId="7"/>
  </si>
  <si>
    <t>実施時間</t>
    <rPh sb="0" eb="2">
      <t>ジッシ</t>
    </rPh>
    <rPh sb="2" eb="4">
      <t>ジカン</t>
    </rPh>
    <phoneticPr fontId="7"/>
  </si>
  <si>
    <t>シート名</t>
    <rPh sb="3" eb="4">
      <t>メイ</t>
    </rPh>
    <phoneticPr fontId="7"/>
  </si>
  <si>
    <t>E</t>
  </si>
  <si>
    <t>地域づくり協議会・地域運営組織</t>
    <rPh sb="0" eb="2">
      <t>チイキ</t>
    </rPh>
    <rPh sb="5" eb="8">
      <t>キョウギカイ</t>
    </rPh>
    <phoneticPr fontId="7"/>
  </si>
  <si>
    <t>この線より上に行を挿入してください。</t>
    <rPh sb="2" eb="3">
      <t>セン</t>
    </rPh>
    <rPh sb="5" eb="6">
      <t>ウエ</t>
    </rPh>
    <rPh sb="7" eb="8">
      <t>ギョウ</t>
    </rPh>
    <rPh sb="9" eb="11">
      <t>ソウニュウ</t>
    </rPh>
    <phoneticPr fontId="7"/>
  </si>
  <si>
    <t>農作業受委託契約書（様式例）</t>
    <rPh sb="10" eb="12">
      <t>ヨウシキ</t>
    </rPh>
    <rPh sb="12" eb="13">
      <t>レイ</t>
    </rPh>
    <phoneticPr fontId="7"/>
  </si>
  <si>
    <t>△△　△△</t>
  </si>
  <si>
    <t>農地維持支払</t>
  </si>
  <si>
    <r>
      <t xml:space="preserve">必須
</t>
    </r>
    <r>
      <rPr>
        <sz val="9"/>
        <color auto="1"/>
        <rFont val="Meiryo UI"/>
      </rPr>
      <t>（集落・個別協定）</t>
    </r>
    <rPh sb="0" eb="2">
      <t>ヒッス</t>
    </rPh>
    <rPh sb="4" eb="6">
      <t>シュウラク</t>
    </rPh>
    <rPh sb="7" eb="11">
      <t>コベツキョウテイ</t>
    </rPh>
    <phoneticPr fontId="7"/>
  </si>
  <si>
    <t>⑤協定農用地への柵、ネット等の設置等により鳥獣害防止対策を行う。</t>
  </si>
  <si>
    <t>目指すべき将来像</t>
    <rPh sb="0" eb="2">
      <t>メザ</t>
    </rPh>
    <rPh sb="5" eb="8">
      <t>ショウライゾウ</t>
    </rPh>
    <phoneticPr fontId="7"/>
  </si>
  <si>
    <t>別紙９</t>
    <rPh sb="0" eb="2">
      <t>ベッシ</t>
    </rPh>
    <phoneticPr fontId="7"/>
  </si>
  <si>
    <t>③集落協定参加者が協定内容に従って管理する。</t>
  </si>
  <si>
    <t>田
1/10以上</t>
  </si>
  <si>
    <t>参４_申請</t>
  </si>
  <si>
    <t>専門家の指導</t>
    <rPh sb="0" eb="3">
      <t>センモンカ</t>
    </rPh>
    <rPh sb="4" eb="6">
      <t>シドウ</t>
    </rPh>
    <phoneticPr fontId="126"/>
  </si>
  <si>
    <t>借受機種</t>
  </si>
  <si>
    <t>R6以前</t>
    <rPh sb="2" eb="4">
      <t>イゼン</t>
    </rPh>
    <phoneticPr fontId="7"/>
  </si>
  <si>
    <t>農道</t>
    <rPh sb="0" eb="2">
      <t>ノウドウ</t>
    </rPh>
    <phoneticPr fontId="7"/>
  </si>
  <si>
    <t>別紙４</t>
  </si>
  <si>
    <t>[108]特認地域_畑_（田畑混在地以外）</t>
  </si>
  <si>
    <t>Ⅳ． ３号事業（環境保全型農業直接支払）</t>
  </si>
  <si>
    <r>
      <t xml:space="preserve">別紙様式１
</t>
    </r>
    <r>
      <rPr>
        <sz val="8"/>
        <color auto="1"/>
        <rFont val="メイリオ"/>
      </rPr>
      <t>（共通部分）</t>
    </r>
  </si>
  <si>
    <t>Ⅴ　集落機能強化加算の経過措置</t>
    <rPh sb="2" eb="10">
      <t>シュウラクキノウキョウカカサン</t>
    </rPh>
    <rPh sb="11" eb="15">
      <t>ケイカソチ</t>
    </rPh>
    <phoneticPr fontId="7"/>
  </si>
  <si>
    <t>　別添１「実施区域位置図」のとおり　</t>
    <rPh sb="1" eb="3">
      <t>ベッテン</t>
    </rPh>
    <rPh sb="5" eb="7">
      <t>ジッシ</t>
    </rPh>
    <rPh sb="7" eb="9">
      <t>クイキ</t>
    </rPh>
    <rPh sb="9" eb="11">
      <t>イチ</t>
    </rPh>
    <rPh sb="11" eb="12">
      <t>ズ</t>
    </rPh>
    <phoneticPr fontId="7"/>
  </si>
  <si>
    <t>広島県三原市〇〇町〇〇２０００－２０</t>
    <rPh sb="0" eb="3">
      <t>ヒロシマケン</t>
    </rPh>
    <rPh sb="3" eb="6">
      <t>ミハラシ</t>
    </rPh>
    <rPh sb="8" eb="9">
      <t>チョウ</t>
    </rPh>
    <phoneticPr fontId="7"/>
  </si>
  <si>
    <t>　　　別添１</t>
    <rPh sb="3" eb="5">
      <t>ベッテン</t>
    </rPh>
    <phoneticPr fontId="7"/>
  </si>
  <si>
    <t>都市住民との交流促進関係費</t>
  </si>
  <si>
    <t>　　　別添２</t>
    <rPh sb="3" eb="5">
      <t>ベッテン</t>
    </rPh>
    <phoneticPr fontId="7"/>
  </si>
  <si>
    <t>○○町○○番の８</t>
    <rPh sb="2" eb="3">
      <t>マチ</t>
    </rPh>
    <rPh sb="5" eb="6">
      <t>バン</t>
    </rPh>
    <phoneticPr fontId="7"/>
  </si>
  <si>
    <t>構成員一覧</t>
    <rPh sb="0" eb="5">
      <t>コウセイインイチラン</t>
    </rPh>
    <phoneticPr fontId="7"/>
  </si>
  <si>
    <t>別紙1</t>
  </si>
  <si>
    <t>②棚田オーナー制度の実施、市民農園・体験農園の開設・運営を行う。</t>
  </si>
  <si>
    <t>集落協定名</t>
    <rPh sb="0" eb="4">
      <t>シュウラクキョウテイ</t>
    </rPh>
    <rPh sb="4" eb="5">
      <t>メイ</t>
    </rPh>
    <phoneticPr fontId="7"/>
  </si>
  <si>
    <t>２号事業様式（中山間地域等直接支払交付金）</t>
  </si>
  <si>
    <t>注１）「農用地の内訳等」は集落協定書に添付し、提出期限（当該年度の６月30日、令和７年度においては８月31日）までに協定農用地の存する市町村長に提出する。</t>
  </si>
  <si>
    <t>⑦その他</t>
  </si>
  <si>
    <t>R10</t>
  </si>
  <si>
    <t>自治会・町内会</t>
    <rPh sb="0" eb="3">
      <t>ジチカイ</t>
    </rPh>
    <rPh sb="4" eb="7">
      <t>チョウナイカイ</t>
    </rPh>
    <phoneticPr fontId="7"/>
  </si>
  <si>
    <t>第２  農用地の管理方法</t>
  </si>
  <si>
    <t>交付金の使途</t>
    <rPh sb="0" eb="3">
      <t>コウフキン</t>
    </rPh>
    <rPh sb="4" eb="6">
      <t>シト</t>
    </rPh>
    <phoneticPr fontId="7"/>
  </si>
  <si>
    <t>草地面積計（特認地域）</t>
    <rPh sb="0" eb="2">
      <t>クサチ</t>
    </rPh>
    <rPh sb="2" eb="4">
      <t>メンセキ</t>
    </rPh>
    <rPh sb="4" eb="5">
      <t>ケイ</t>
    </rPh>
    <rPh sb="6" eb="7">
      <t>トク</t>
    </rPh>
    <rPh sb="7" eb="8">
      <t>ニン</t>
    </rPh>
    <phoneticPr fontId="7"/>
  </si>
  <si>
    <t>地目</t>
  </si>
  <si>
    <t>必須
（集落協定）</t>
    <rPh sb="0" eb="2">
      <t>ヒッス</t>
    </rPh>
    <rPh sb="6" eb="8">
      <t>キョウテイ</t>
    </rPh>
    <phoneticPr fontId="7"/>
  </si>
  <si>
    <t>300 会議</t>
  </si>
  <si>
    <t>支　払
方　法</t>
  </si>
  <si>
    <t>②集落申し合わせ事項により定期的な除草等の作業を行う。</t>
  </si>
  <si>
    <t>別紙１④</t>
  </si>
  <si>
    <t>農用地の現況</t>
    <rPh sb="0" eb="3">
      <t>ノウヨウチ</t>
    </rPh>
    <rPh sb="4" eb="6">
      <t>ゲンキョウ</t>
    </rPh>
    <phoneticPr fontId="7"/>
  </si>
  <si>
    <t>②第６期対策終了後の令和12 年度以降での統合を検討する</t>
  </si>
  <si>
    <t>別紙６</t>
    <rPh sb="0" eb="2">
      <t>ベッシ</t>
    </rPh>
    <phoneticPr fontId="7"/>
  </si>
  <si>
    <t>F</t>
  </si>
  <si>
    <t>①事務の適切な実施</t>
  </si>
  <si>
    <t>⑤集落機能強化加算の経過措置</t>
  </si>
  <si>
    <t>ネットワーク化する集落協定名</t>
    <rPh sb="6" eb="7">
      <t>カ</t>
    </rPh>
    <rPh sb="9" eb="11">
      <t>シュウラク</t>
    </rPh>
    <rPh sb="11" eb="13">
      <t>キョウテイ</t>
    </rPh>
    <phoneticPr fontId="7"/>
  </si>
  <si>
    <t>農用地の内訳等及びネットワーク化活動計画</t>
  </si>
  <si>
    <t>農林太郎</t>
    <rPh sb="0" eb="2">
      <t>ノウリン</t>
    </rPh>
    <rPh sb="2" eb="4">
      <t>タロウ</t>
    </rPh>
    <phoneticPr fontId="7"/>
  </si>
  <si>
    <t>注）④を選択する場合は将来像を記載。</t>
  </si>
  <si>
    <t>別紙様式９</t>
    <rPh sb="0" eb="4">
      <t>ベッシヨウシキ</t>
    </rPh>
    <phoneticPr fontId="7"/>
  </si>
  <si>
    <t>別紙様式３</t>
  </si>
  <si>
    <t>棚田等の保全</t>
    <rPh sb="0" eb="3">
      <t>タナダナド</t>
    </rPh>
    <rPh sb="4" eb="6">
      <t>ホゼン</t>
    </rPh>
    <phoneticPr fontId="7"/>
  </si>
  <si>
    <r>
      <t>③多様な組織等の参画</t>
    </r>
    <r>
      <rPr>
        <vertAlign val="superscript"/>
        <sz val="11"/>
        <color auto="1"/>
        <rFont val="ＭＳ 明朝"/>
      </rPr>
      <t>注４）</t>
    </r>
    <rPh sb="1" eb="3">
      <t>タヨウ</t>
    </rPh>
    <rPh sb="4" eb="7">
      <t>ソシキトウ</t>
    </rPh>
    <rPh sb="8" eb="10">
      <t>サンカク</t>
    </rPh>
    <rPh sb="10" eb="11">
      <t>チュウ</t>
    </rPh>
    <phoneticPr fontId="7"/>
  </si>
  <si>
    <t>注２　農業所得調書には、農業所得額を証明する書類を添付する。</t>
  </si>
  <si>
    <t>土地改良通年施行実施計画書</t>
  </si>
  <si>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</si>
  <si>
    <t>計</t>
  </si>
  <si>
    <t>交付単価区分</t>
    <rPh sb="0" eb="2">
      <t>コウフ</t>
    </rPh>
    <rPh sb="2" eb="4">
      <t>タンカ</t>
    </rPh>
    <rPh sb="4" eb="6">
      <t>クブン</t>
    </rPh>
    <phoneticPr fontId="7"/>
  </si>
  <si>
    <t>道　路</t>
  </si>
  <si>
    <t>協定対象施設の管理方法</t>
  </si>
  <si>
    <t>④その他（</t>
    <rPh sb="3" eb="4">
      <t>タ</t>
    </rPh>
    <phoneticPr fontId="7"/>
  </si>
  <si>
    <t>分類
記号</t>
    <rPh sb="0" eb="2">
      <t>ブンルイ</t>
    </rPh>
    <rPh sb="3" eb="5">
      <t>キゴウ</t>
    </rPh>
    <phoneticPr fontId="7"/>
  </si>
  <si>
    <t>[337]協定参加者だけでは検討が困難であり外部（県・市町村含む）からの助力を得たい</t>
  </si>
  <si>
    <t>鳥獣被害防止対策費</t>
    <rPh sb="0" eb="2">
      <t>チョウジュウ</t>
    </rPh>
    <rPh sb="2" eb="4">
      <t>ヒガイ</t>
    </rPh>
    <rPh sb="4" eb="6">
      <t>ボウシ</t>
    </rPh>
    <rPh sb="6" eb="8">
      <t>タイサク</t>
    </rPh>
    <rPh sb="8" eb="9">
      <t>ヒ</t>
    </rPh>
    <phoneticPr fontId="7"/>
  </si>
  <si>
    <t>　　　別添</t>
    <rPh sb="3" eb="5">
      <t>ベッテン</t>
    </rPh>
    <phoneticPr fontId="7"/>
  </si>
  <si>
    <t>別紙様式４</t>
  </si>
  <si>
    <t>[282]粗放的畜産</t>
  </si>
  <si>
    <t>交付金使途の内容(項目)</t>
  </si>
  <si>
    <t>③ 　景観作物の作付け</t>
    <rPh sb="3" eb="5">
      <t>ケイカン</t>
    </rPh>
    <rPh sb="5" eb="7">
      <t>サクモツ</t>
    </rPh>
    <rPh sb="8" eb="10">
      <t>サクツ</t>
    </rPh>
    <phoneticPr fontId="7"/>
  </si>
  <si>
    <t>統合の時期</t>
    <rPh sb="0" eb="2">
      <t>トウゴウ</t>
    </rPh>
    <phoneticPr fontId="7"/>
  </si>
  <si>
    <t>別紙様式５</t>
  </si>
  <si>
    <t>（例：○○営農組合代表　△△　△△(集落協定代表者名)）</t>
  </si>
  <si>
    <r>
      <t xml:space="preserve">※共有資産として入手した50万円以上の農機等が
　 ある場合
</t>
    </r>
    <r>
      <rPr>
        <sz val="12"/>
        <color auto="1"/>
        <rFont val="ＭＳ Ｐゴシック"/>
      </rPr>
      <t>農機等の燃料の使用状況の記録・保存に努める</t>
    </r>
    <r>
      <rPr>
        <sz val="11"/>
        <color auto="1"/>
        <rFont val="ＭＳ Ｐゴシック"/>
      </rPr>
      <t xml:space="preserve">
（該当しない　　　）</t>
    </r>
  </si>
  <si>
    <t>農業所得の確認に関する承諾書</t>
  </si>
  <si>
    <t>別紙様式８</t>
    <rPh sb="0" eb="4">
      <t>ベッシヨウシキ</t>
    </rPh>
    <phoneticPr fontId="7"/>
  </si>
  <si>
    <t>こちらのセルには関数が入っているので変更しないでください。</t>
    <rPh sb="8" eb="10">
      <t>カンスウ</t>
    </rPh>
    <rPh sb="11" eb="12">
      <t>ハイ</t>
    </rPh>
    <rPh sb="18" eb="20">
      <t>ヘンコウ</t>
    </rPh>
    <phoneticPr fontId="7"/>
  </si>
  <si>
    <r>
      <t>⑩その他（</t>
    </r>
    <r>
      <rPr>
        <sz val="6"/>
        <color rgb="FFFF0000"/>
        <rFont val="ＭＳ 明朝"/>
      </rPr>
      <t>※内容は↓欄に記載ください　</t>
    </r>
    <r>
      <rPr>
        <sz val="11"/>
        <color auto="1"/>
        <rFont val="ＭＳ 明朝"/>
      </rPr>
      <t>）</t>
    </r>
    <rPh sb="3" eb="4">
      <t>タ</t>
    </rPh>
    <rPh sb="6" eb="8">
      <t>ナイヨウ</t>
    </rPh>
    <rPh sb="10" eb="11">
      <t>ラン</t>
    </rPh>
    <rPh sb="12" eb="14">
      <t>キサイ</t>
    </rPh>
    <phoneticPr fontId="7"/>
  </si>
  <si>
    <t>⑱</t>
  </si>
  <si>
    <t>個別協定 経営規模及び農業所得調書</t>
  </si>
  <si>
    <t>地目、傾斜</t>
    <rPh sb="0" eb="2">
      <t>チモク</t>
    </rPh>
    <rPh sb="3" eb="5">
      <t>ケイシャ</t>
    </rPh>
    <phoneticPr fontId="7"/>
  </si>
  <si>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7"/>
  </si>
  <si>
    <t>注）４－１～４－３の全てを記載すること。</t>
  </si>
  <si>
    <t>別紙様式６</t>
  </si>
  <si>
    <t>面　積
（㎡）</t>
  </si>
  <si>
    <t>担い手への農作業の委託</t>
  </si>
  <si>
    <t>必須
（個別協定）</t>
    <rPh sb="0" eb="2">
      <t>ヒッス</t>
    </rPh>
    <rPh sb="4" eb="6">
      <t>コベツ</t>
    </rPh>
    <rPh sb="6" eb="8">
      <t>キョウテイ</t>
    </rPh>
    <phoneticPr fontId="7"/>
  </si>
  <si>
    <t>丁本　四郎</t>
  </si>
  <si>
    <t xml:space="preserve">  　 １）農業生産活動の内容</t>
    <rPh sb="6" eb="8">
      <t>ノウギョウ</t>
    </rPh>
    <rPh sb="8" eb="10">
      <t>セイサン</t>
    </rPh>
    <rPh sb="10" eb="12">
      <t>カツドウ</t>
    </rPh>
    <rPh sb="13" eb="15">
      <t>ナイヨウ</t>
    </rPh>
    <phoneticPr fontId="127"/>
  </si>
  <si>
    <t>現状は、取組期間の開始年度における地域の現状を記載する。</t>
  </si>
  <si>
    <t>棚田地域振興活動加算</t>
  </si>
  <si>
    <t>別紙様式７</t>
    <rPh sb="0" eb="4">
      <t>ベッシヨウシキ</t>
    </rPh>
    <phoneticPr fontId="7"/>
  </si>
  <si>
    <t>当初</t>
    <rPh sb="0" eb="2">
      <t>トウショ</t>
    </rPh>
    <phoneticPr fontId="7"/>
  </si>
  <si>
    <t>[250]土地利用調整関係費</t>
  </si>
  <si>
    <t>循環かんがいによる水質保全</t>
    <rPh sb="0" eb="2">
      <t>ジュンカン</t>
    </rPh>
    <rPh sb="9" eb="11">
      <t>スイシツ</t>
    </rPh>
    <rPh sb="11" eb="13">
      <t>ホゼン</t>
    </rPh>
    <phoneticPr fontId="126"/>
  </si>
  <si>
    <t>別紙７</t>
  </si>
  <si>
    <t>連携済</t>
    <rPh sb="0" eb="3">
      <t>レンケイズ</t>
    </rPh>
    <phoneticPr fontId="7"/>
  </si>
  <si>
    <t>[342]その他の内容</t>
  </si>
  <si>
    <t>J</t>
  </si>
  <si>
    <t>③水路、農道等の維持・管理等集落の共同取組活動に要する経費</t>
  </si>
  <si>
    <t>別紙７（別添）</t>
    <rPh sb="4" eb="6">
      <t>ベッテン</t>
    </rPh>
    <phoneticPr fontId="7"/>
  </si>
  <si>
    <t>交付対象外（田採草放牧地混在）</t>
    <rPh sb="6" eb="7">
      <t>デン</t>
    </rPh>
    <rPh sb="7" eb="9">
      <t>サイソウ</t>
    </rPh>
    <rPh sb="9" eb="11">
      <t>ホウボク</t>
    </rPh>
    <rPh sb="11" eb="12">
      <t>チ</t>
    </rPh>
    <rPh sb="12" eb="14">
      <t>コンザイ</t>
    </rPh>
    <phoneticPr fontId="7"/>
  </si>
  <si>
    <t>注３：「農業者」とは、協定に位置付けられている農用地において農業生産活動等（多面的機能支払においては、耕作又は養畜）を実施する農業者又は団体である。</t>
  </si>
  <si>
    <t>新たにネットワーク化を行い10ha以上のネットワークを形成する集落協定</t>
  </si>
  <si>
    <t>実施区域位置図</t>
    <rPh sb="0" eb="2">
      <t>ジッシ</t>
    </rPh>
    <rPh sb="2" eb="4">
      <t>クイキ</t>
    </rPh>
    <rPh sb="4" eb="7">
      <t>イチズ</t>
    </rPh>
    <phoneticPr fontId="7"/>
  </si>
  <si>
    <t>別紙様式２</t>
    <rPh sb="0" eb="2">
      <t>ベッシ</t>
    </rPh>
    <rPh sb="2" eb="4">
      <t>ヨウシキ</t>
    </rPh>
    <phoneticPr fontId="7"/>
  </si>
  <si>
    <t xml:space="preserve">  (単位：a) </t>
  </si>
  <si>
    <t>[071]通常地域_田_交付対象外</t>
  </si>
  <si>
    <t>別紙２①　（再掲）</t>
    <rPh sb="0" eb="2">
      <t>ベッシ</t>
    </rPh>
    <rPh sb="6" eb="8">
      <t>サイケイ</t>
    </rPh>
    <phoneticPr fontId="7"/>
  </si>
  <si>
    <t>農用地の内訳等及びネットワーク化活動計画
○ネットワーク化活動計画</t>
  </si>
  <si>
    <t>カ</t>
  </si>
  <si>
    <t>別紙２②（ネットワーク化活動計画）</t>
  </si>
  <si>
    <t>協定整理
番号</t>
    <rPh sb="0" eb="2">
      <t>キョウテイ</t>
    </rPh>
    <rPh sb="2" eb="4">
      <t>セイリ</t>
    </rPh>
    <rPh sb="5" eb="7">
      <t>バンゴウ</t>
    </rPh>
    <phoneticPr fontId="7"/>
  </si>
  <si>
    <t>畑</t>
    <rPh sb="0" eb="1">
      <t>ハタ</t>
    </rPh>
    <phoneticPr fontId="7"/>
  </si>
  <si>
    <t>中山間
直払</t>
    <rPh sb="0" eb="3">
      <t>チュウサンカン</t>
    </rPh>
    <rPh sb="4" eb="6">
      <t>チョクバライ</t>
    </rPh>
    <phoneticPr fontId="7"/>
  </si>
  <si>
    <r>
      <t xml:space="preserve">必要に応じて
</t>
    </r>
    <r>
      <rPr>
        <sz val="9"/>
        <color auto="1"/>
        <rFont val="Meiryo UI"/>
      </rPr>
      <t>（集落協定）</t>
    </r>
    <rPh sb="0" eb="2">
      <t>ヒツヨウ</t>
    </rPh>
    <rPh sb="3" eb="4">
      <t>オウ</t>
    </rPh>
    <rPh sb="8" eb="10">
      <t>シュウラク</t>
    </rPh>
    <rPh sb="10" eb="12">
      <t>キョウテイ</t>
    </rPh>
    <phoneticPr fontId="7"/>
  </si>
  <si>
    <t>ウ</t>
  </si>
  <si>
    <t>高齢化率・耕作放棄率</t>
    <rPh sb="0" eb="3">
      <t>コウレイカ</t>
    </rPh>
    <rPh sb="3" eb="4">
      <t>リツ</t>
    </rPh>
    <rPh sb="5" eb="7">
      <t>コウサク</t>
    </rPh>
    <rPh sb="7" eb="9">
      <t>ホウキ</t>
    </rPh>
    <rPh sb="9" eb="10">
      <t>リツ</t>
    </rPh>
    <phoneticPr fontId="7"/>
  </si>
  <si>
    <t>別紙２③（ネットワーク化）</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</si>
  <si>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26"/>
  </si>
  <si>
    <t>共同機械担当</t>
  </si>
  <si>
    <t>別紙２④（統合）</t>
  </si>
  <si>
    <t>別紙２⑤（多様な組織等の参画）</t>
  </si>
  <si>
    <t>※「第４　加算措置適用のために取り組むべき事項」は、</t>
  </si>
  <si>
    <t>○○町○○番の７</t>
    <rPh sb="2" eb="3">
      <t>マチ</t>
    </rPh>
    <rPh sb="5" eb="6">
      <t>バン</t>
    </rPh>
    <phoneticPr fontId="7"/>
  </si>
  <si>
    <t>㍑</t>
  </si>
  <si>
    <t>交付対象外（田採草放牧地混在以外）</t>
    <rPh sb="6" eb="7">
      <t>デン</t>
    </rPh>
    <rPh sb="7" eb="9">
      <t>サイソウ</t>
    </rPh>
    <rPh sb="9" eb="11">
      <t>ホウボク</t>
    </rPh>
    <rPh sb="11" eb="12">
      <t>チ</t>
    </rPh>
    <rPh sb="12" eb="14">
      <t>コンザイ</t>
    </rPh>
    <rPh sb="14" eb="16">
      <t>イガイ</t>
    </rPh>
    <phoneticPr fontId="7"/>
  </si>
  <si>
    <t>注１）工区の区分は、区画整理その他面的工事に係る通年施行区域の計画発注工区によるものとする。</t>
  </si>
  <si>
    <t>（ｱ）積立計画</t>
  </si>
  <si>
    <t>３．その他の様式</t>
    <rPh sb="4" eb="5">
      <t>タ</t>
    </rPh>
    <rPh sb="6" eb="8">
      <t>ヨウシキ</t>
    </rPh>
    <phoneticPr fontId="7"/>
  </si>
  <si>
    <t>　２  水路・農道等の管理方法（①②について該当する取組に○印を記入（複数可））</t>
  </si>
  <si>
    <t>⑤機械・施設の共同利用</t>
  </si>
  <si>
    <t>B2団地</t>
    <rPh sb="2" eb="4">
      <t>ダンチ</t>
    </rPh>
    <phoneticPr fontId="7"/>
  </si>
  <si>
    <t>（別紙様式４）</t>
  </si>
  <si>
    <t>共用資産管理台帳</t>
  </si>
  <si>
    <t>10a当たりの単価(円)</t>
  </si>
  <si>
    <t>点　　　検</t>
  </si>
  <si>
    <t>必要に応じて
（集落協定）</t>
    <rPh sb="0" eb="2">
      <t>ヒツヨウ</t>
    </rPh>
    <rPh sb="3" eb="4">
      <t>オウ</t>
    </rPh>
    <rPh sb="8" eb="10">
      <t>シュウラク</t>
    </rPh>
    <rPh sb="10" eb="12">
      <t>キョウテイ</t>
    </rPh>
    <phoneticPr fontId="7"/>
  </si>
  <si>
    <t>[257]耕作放棄防止活動（項目数）</t>
  </si>
  <si>
    <t>④その他（　　　　　　　　　　　　　　　　）</t>
  </si>
  <si>
    <t>組織名</t>
  </si>
  <si>
    <t>[348]協定参加者で役割分担しつつ、農用地の維持管理を行う</t>
  </si>
  <si>
    <t>広島県三原市〇〇町〇〇１０００－１０</t>
  </si>
  <si>
    <t>参12</t>
  </si>
  <si>
    <t>[116]特認地域_草地_交付対象外（田草地混在以外）</t>
  </si>
  <si>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</si>
  <si>
    <t>参考様式第13号</t>
    <rPh sb="0" eb="4">
      <t>サンコウヨウシキ</t>
    </rPh>
    <rPh sb="4" eb="5">
      <t>ダイ</t>
    </rPh>
    <rPh sb="7" eb="8">
      <t>ゴウ</t>
    </rPh>
    <phoneticPr fontId="7"/>
  </si>
  <si>
    <t>棚田を核とした棚田地域の振興</t>
    <rPh sb="0" eb="2">
      <t>タナダ</t>
    </rPh>
    <rPh sb="3" eb="4">
      <t>カク</t>
    </rPh>
    <rPh sb="7" eb="9">
      <t>タナダ</t>
    </rPh>
    <rPh sb="9" eb="11">
      <t>チイキ</t>
    </rPh>
    <rPh sb="12" eb="14">
      <t>シンコウ</t>
    </rPh>
    <phoneticPr fontId="7"/>
  </si>
  <si>
    <t>機械等利用管理規程</t>
  </si>
  <si>
    <t>多面的機能支払</t>
    <rPh sb="0" eb="7">
      <t>タメンテキキノウシハライ</t>
    </rPh>
    <phoneticPr fontId="7"/>
  </si>
  <si>
    <t>[198]超急傾加算_目標_販売_棚田オーナー制度</t>
  </si>
  <si>
    <t>合計</t>
    <rPh sb="0" eb="2">
      <t>ゴウケイ</t>
    </rPh>
    <phoneticPr fontId="7"/>
  </si>
  <si>
    <t>継承予定時期</t>
    <rPh sb="0" eb="4">
      <t>ケイショウヨテイ</t>
    </rPh>
    <rPh sb="4" eb="6">
      <t>ジキ</t>
    </rPh>
    <phoneticPr fontId="7"/>
  </si>
  <si>
    <t>注１）現状は、取組期間の開始年度における地域の現状を記載する。</t>
  </si>
  <si>
    <t>（配分割合：</t>
  </si>
  <si>
    <t>参13</t>
  </si>
  <si>
    <t>(1) 農用地</t>
  </si>
  <si>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7"/>
  </si>
  <si>
    <t>B.○か空白</t>
    <rPh sb="4" eb="6">
      <t>クウハク</t>
    </rPh>
    <phoneticPr fontId="7"/>
  </si>
  <si>
    <t>注１）面積×上限単価（円）は、面積（㎡）の千分の一の値に上限単価（円/10a）を乗じた額とする。</t>
  </si>
  <si>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7"/>
  </si>
  <si>
    <t>転用によるもの</t>
    <rPh sb="0" eb="2">
      <t>テンヨウ</t>
    </rPh>
    <phoneticPr fontId="7"/>
  </si>
  <si>
    <t>一団の農用地名</t>
    <rPh sb="0" eb="2">
      <t>イチダン</t>
    </rPh>
    <rPh sb="3" eb="6">
      <t>ノウヨウチ</t>
    </rPh>
    <rPh sb="6" eb="7">
      <t>メイ</t>
    </rPh>
    <phoneticPr fontId="7"/>
  </si>
  <si>
    <t>参考様式第14号</t>
    <rPh sb="0" eb="4">
      <t>サンコウヨウシキ</t>
    </rPh>
    <rPh sb="4" eb="5">
      <t>ダイ</t>
    </rPh>
    <rPh sb="7" eb="8">
      <t>ゴウ</t>
    </rPh>
    <phoneticPr fontId="7"/>
  </si>
  <si>
    <t>○○町○○番の６</t>
    <rPh sb="2" eb="3">
      <t>マチ</t>
    </rPh>
    <rPh sb="5" eb="6">
      <t>バン</t>
    </rPh>
    <phoneticPr fontId="7"/>
  </si>
  <si>
    <t>(３)故障を発見したとき又は故障を起こした時は、直ちに管理責任者へ報告してください。</t>
  </si>
  <si>
    <t>田
1/20以上</t>
  </si>
  <si>
    <t>機械等利用簿</t>
  </si>
  <si>
    <t>参14</t>
  </si>
  <si>
    <t>令和</t>
    <rPh sb="0" eb="2">
      <t>レイワ</t>
    </rPh>
    <phoneticPr fontId="7"/>
  </si>
  <si>
    <t>環境負荷低減のチェックシート（集落協定向け）</t>
  </si>
  <si>
    <t>　別紙</t>
    <rPh sb="1" eb="3">
      <t>ベッシ</t>
    </rPh>
    <phoneticPr fontId="7"/>
  </si>
  <si>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7"/>
  </si>
  <si>
    <r>
      <rPr>
        <sz val="9"/>
        <color auto="1"/>
        <rFont val="Meiryo UI"/>
      </rPr>
      <t>中山間地域等直接支払交付金の支出に係る届出について</t>
    </r>
    <r>
      <rPr>
        <sz val="10"/>
        <color auto="1"/>
        <rFont val="Meiryo UI"/>
      </rPr>
      <t xml:space="preserve">
</t>
    </r>
    <r>
      <rPr>
        <sz val="8"/>
        <color auto="1"/>
        <rFont val="Meiryo UI"/>
      </rPr>
      <t>（「中山間地域等直接支払交付金における共同取組活動に要する経費の適正な支出について」に基づく様式）</t>
    </r>
  </si>
  <si>
    <t>　（２）活動の内容等</t>
    <rPh sb="4" eb="6">
      <t>カツドウ</t>
    </rPh>
    <rPh sb="7" eb="9">
      <t>ナイヨウ</t>
    </rPh>
    <rPh sb="9" eb="10">
      <t>トウ</t>
    </rPh>
    <phoneticPr fontId="127"/>
  </si>
  <si>
    <t>[094]特認地域_面積計</t>
  </si>
  <si>
    <t>３－１～３－５</t>
  </si>
  <si>
    <t>法面の維持・補修</t>
    <rPh sb="0" eb="2">
      <t>ノリメン</t>
    </rPh>
    <rPh sb="3" eb="5">
      <t>イジ</t>
    </rPh>
    <rPh sb="6" eb="8">
      <t>ホシュウ</t>
    </rPh>
    <phoneticPr fontId="7"/>
  </si>
  <si>
    <t>支出に係る届出</t>
    <rPh sb="0" eb="2">
      <t>シシュツ</t>
    </rPh>
    <rPh sb="3" eb="4">
      <t>カカ</t>
    </rPh>
    <rPh sb="5" eb="6">
      <t>トド</t>
    </rPh>
    <rPh sb="6" eb="7">
      <t>デ</t>
    </rPh>
    <phoneticPr fontId="7"/>
  </si>
  <si>
    <t>４.日当</t>
    <rPh sb="2" eb="4">
      <t>ニットウ</t>
    </rPh>
    <phoneticPr fontId="126"/>
  </si>
  <si>
    <t>注１）ネットワーク化を行っている、又は行おうとする他の集落協定のネットワーク化活動計画におけるネットワーク化の計画と整合がとれたものとすること。
注２）２－１～２－７の全てを記載すること。</t>
  </si>
  <si>
    <t>④知見や技術の不足</t>
  </si>
  <si>
    <t>４．その他のシート（集落協定の方は入力不要です。（市町村用））</t>
    <rPh sb="4" eb="5">
      <t>タ</t>
    </rPh>
    <rPh sb="25" eb="28">
      <t>シチョウソン</t>
    </rPh>
    <rPh sb="28" eb="29">
      <t>ヨウ</t>
    </rPh>
    <phoneticPr fontId="7"/>
  </si>
  <si>
    <t>単価区分</t>
    <rPh sb="0" eb="2">
      <t>タンカ</t>
    </rPh>
    <rPh sb="2" eb="4">
      <t>クブン</t>
    </rPh>
    <phoneticPr fontId="7"/>
  </si>
  <si>
    <t>８.返還</t>
    <rPh sb="2" eb="4">
      <t>ヘンカン</t>
    </rPh>
    <phoneticPr fontId="126"/>
  </si>
  <si>
    <t>交付金の使用方法</t>
  </si>
  <si>
    <t>[201]ネットワーク化加算_取組状況</t>
  </si>
  <si>
    <t>　超急傾斜農地保全管理加算活動に取り組む場合のみ記載すること</t>
    <rPh sb="13" eb="15">
      <t>カツドウ</t>
    </rPh>
    <rPh sb="24" eb="26">
      <t>キサイ</t>
    </rPh>
    <phoneticPr fontId="7"/>
  </si>
  <si>
    <t>市町村の実施状況調査の集計用シート</t>
    <rPh sb="0" eb="3">
      <t>シチョウソン</t>
    </rPh>
    <rPh sb="4" eb="10">
      <t>ジッシジョウキョウチョウサ</t>
    </rPh>
    <rPh sb="11" eb="14">
      <t>シュウケイヨウ</t>
    </rPh>
    <phoneticPr fontId="7"/>
  </si>
  <si>
    <t>実施状況報告（様式2）</t>
  </si>
  <si>
    <t>ネットワーク化加算</t>
  </si>
  <si>
    <t>[054]草地_高齢化・耕作放棄率</t>
  </si>
  <si>
    <t>（別紙様式２）</t>
    <rPh sb="1" eb="3">
      <t>ベッシ</t>
    </rPh>
    <rPh sb="3" eb="5">
      <t>ヨウシキ</t>
    </rPh>
    <phoneticPr fontId="7"/>
  </si>
  <si>
    <t>　１　集落における将来像</t>
  </si>
  <si>
    <t>Ｋ大学</t>
  </si>
  <si>
    <r>
      <t>⑦その他（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</si>
  <si>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</si>
  <si>
    <t>具体的な活動内容</t>
    <rPh sb="0" eb="3">
      <t>グタイテキ</t>
    </rPh>
    <rPh sb="4" eb="6">
      <t>カツドウ</t>
    </rPh>
    <rPh sb="6" eb="8">
      <t>ナイヨウ</t>
    </rPh>
    <phoneticPr fontId="7"/>
  </si>
  <si>
    <t>（小数点以下切り捨て）</t>
  </si>
  <si>
    <t>法面点検担当</t>
  </si>
  <si>
    <t>超急傾斜農地保全管理加算</t>
  </si>
  <si>
    <t>ネットワーク化活動計画を
作成しない</t>
    <rPh sb="6" eb="11">
      <t>カカツドウケイカク</t>
    </rPh>
    <rPh sb="13" eb="15">
      <t>サクセイ</t>
    </rPh>
    <phoneticPr fontId="7"/>
  </si>
  <si>
    <t>耕作放棄によるもの</t>
    <rPh sb="0" eb="2">
      <t>コウサク</t>
    </rPh>
    <rPh sb="2" eb="4">
      <t>ホウキ</t>
    </rPh>
    <phoneticPr fontId="7"/>
  </si>
  <si>
    <t>活動終了年度</t>
    <rPh sb="0" eb="2">
      <t>カツドウ</t>
    </rPh>
    <rPh sb="2" eb="4">
      <t>シュウリョウ</t>
    </rPh>
    <rPh sb="4" eb="6">
      <t>ネンド</t>
    </rPh>
    <phoneticPr fontId="7"/>
  </si>
  <si>
    <t>スマート農業加算</t>
  </si>
  <si>
    <t>代表者氏名</t>
  </si>
  <si>
    <t>[018]農業生産組織数</t>
    <rPh sb="5" eb="7">
      <t>ノウギョウ</t>
    </rPh>
    <rPh sb="7" eb="9">
      <t>セイサン</t>
    </rPh>
    <rPh sb="9" eb="11">
      <t>ソシキ</t>
    </rPh>
    <rPh sb="11" eb="12">
      <t>スウ</t>
    </rPh>
    <phoneticPr fontId="7"/>
  </si>
  <si>
    <t>ネットワーク化活動計画を作成しない</t>
    <rPh sb="6" eb="11">
      <t>カカツドウケイカク</t>
    </rPh>
    <rPh sb="12" eb="14">
      <t>サクセイ</t>
    </rPh>
    <phoneticPr fontId="7"/>
  </si>
  <si>
    <t>集落機能強化加算の経過措置</t>
  </si>
  <si>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7"/>
  </si>
  <si>
    <t>[277]市民農園等の開設・運営</t>
  </si>
  <si>
    <t>○農用地の内訳等</t>
  </si>
  <si>
    <t>参画方法</t>
    <rPh sb="0" eb="2">
      <t>サンカク</t>
    </rPh>
    <rPh sb="2" eb="4">
      <t>ホウホウ</t>
    </rPh>
    <phoneticPr fontId="7"/>
  </si>
  <si>
    <t xml:space="preserve">
①現況</t>
    <rPh sb="2" eb="4">
      <t>ゲンキョウ</t>
    </rPh>
    <phoneticPr fontId="7"/>
  </si>
  <si>
    <t>[281]鳥類の餌場の確保</t>
  </si>
  <si>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7"/>
  </si>
  <si>
    <t>地 区 名</t>
  </si>
  <si>
    <t>　（加算措置に取り組む場合）</t>
  </si>
  <si>
    <t>③協定締結面積</t>
    <rPh sb="1" eb="3">
      <t>キョウテイ</t>
    </rPh>
    <rPh sb="3" eb="5">
      <t>テイケツ</t>
    </rPh>
    <rPh sb="5" eb="7">
      <t>メンセキ</t>
    </rPh>
    <phoneticPr fontId="7"/>
  </si>
  <si>
    <t>草地面積</t>
    <rPh sb="0" eb="1">
      <t>ソウ</t>
    </rPh>
    <rPh sb="1" eb="2">
      <t>チ</t>
    </rPh>
    <rPh sb="2" eb="4">
      <t>メンセキ</t>
    </rPh>
    <phoneticPr fontId="7"/>
  </si>
  <si>
    <t>[318]集落の自治（コミュニティ）機能が低下しており、生活に支障・不安が生じている</t>
  </si>
  <si>
    <t>協定参加者に占める中核的リーダーの割合（％）</t>
    <rPh sb="0" eb="2">
      <t>キョウテイ</t>
    </rPh>
    <rPh sb="2" eb="5">
      <t>サンカシャ</t>
    </rPh>
    <rPh sb="6" eb="7">
      <t>シ</t>
    </rPh>
    <rPh sb="9" eb="12">
      <t>チュウカクテキ</t>
    </rPh>
    <rPh sb="17" eb="19">
      <t>ワリアイ</t>
    </rPh>
    <phoneticPr fontId="7"/>
  </si>
  <si>
    <t>②農業生産活動等の体制整備に向けた活動等の集落マスタープランの将来像を実現するための活動に対する経費</t>
  </si>
  <si>
    <t>企業</t>
    <rPh sb="0" eb="2">
      <t>キギョウ</t>
    </rPh>
    <phoneticPr fontId="7"/>
  </si>
  <si>
    <r>
      <t>①ネットワーク化</t>
    </r>
    <r>
      <rPr>
        <vertAlign val="superscript"/>
        <sz val="11"/>
        <color auto="1"/>
        <rFont val="ＭＳ 明朝"/>
      </rPr>
      <t>注２）</t>
    </r>
    <rPh sb="7" eb="8">
      <t>カ</t>
    </rPh>
    <rPh sb="8" eb="9">
      <t>チュウ</t>
    </rPh>
    <phoneticPr fontId="7"/>
  </si>
  <si>
    <t xml:space="preserve">
②基礎・体制整備単価</t>
  </si>
  <si>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7"/>
  </si>
  <si>
    <t>新たな人材の確保に関する取組又は集落機能を強化する取組</t>
  </si>
  <si>
    <t>ネットワーク化活動計画を作成する</t>
    <rPh sb="6" eb="11">
      <t>カカツドウケイカク</t>
    </rPh>
    <rPh sb="12" eb="14">
      <t>サクセイ</t>
    </rPh>
    <phoneticPr fontId="7"/>
  </si>
  <si>
    <t>学校　（小学校、中学校、高校、大学）</t>
    <rPh sb="0" eb="2">
      <t>ガッコウ</t>
    </rPh>
    <rPh sb="4" eb="7">
      <t>ショウガッコウ</t>
    </rPh>
    <rPh sb="8" eb="11">
      <t>チュウガッコウ</t>
    </rPh>
    <rPh sb="12" eb="14">
      <t>コウコウ</t>
    </rPh>
    <rPh sb="15" eb="17">
      <t>ダイガク</t>
    </rPh>
    <phoneticPr fontId="7"/>
  </si>
  <si>
    <t xml:space="preserve">個 人 配 分 分
</t>
  </si>
  <si>
    <t>④加算の適用</t>
  </si>
  <si>
    <t>⑤農用地の管理</t>
    <rPh sb="1" eb="4">
      <t>ノウヨウチ</t>
    </rPh>
    <rPh sb="5" eb="7">
      <t>カンリ</t>
    </rPh>
    <phoneticPr fontId="7"/>
  </si>
  <si>
    <t>　乙は、甲が農作業を円滑に行えるよう作付けに十分な配慮をする。</t>
  </si>
  <si>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7"/>
  </si>
  <si>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7"/>
  </si>
  <si>
    <t>第２　農業従事者一人当たりの農業所得</t>
    <rPh sb="0" eb="1">
      <t>ダイ</t>
    </rPh>
    <phoneticPr fontId="7"/>
  </si>
  <si>
    <t>ネットワーク化後の統合予定</t>
    <rPh sb="6" eb="8">
      <t>カゴ</t>
    </rPh>
    <rPh sb="9" eb="13">
      <t>トウゴウヨテイ</t>
    </rPh>
    <phoneticPr fontId="7"/>
  </si>
  <si>
    <t>⑥管理者</t>
    <rPh sb="1" eb="4">
      <t>カンリシャ</t>
    </rPh>
    <phoneticPr fontId="7"/>
  </si>
  <si>
    <t>共同利用施設整備等費</t>
  </si>
  <si>
    <t>⑦個人配分を受ける所得超過者の引受地</t>
  </si>
  <si>
    <t>１　集落協定の管理体制（構成員の役割分担）</t>
  </si>
  <si>
    <t>現状</t>
  </si>
  <si>
    <t>中山間地域における栽培管理に要する農機具の維持修繕費、農業用資材費、農作業委託料等に使用</t>
    <rPh sb="0" eb="3">
      <t>チュウサンカン</t>
    </rPh>
    <rPh sb="3" eb="5">
      <t>チイキ</t>
    </rPh>
    <rPh sb="9" eb="11">
      <t>サイバイ</t>
    </rPh>
    <rPh sb="11" eb="13">
      <t>カンリ</t>
    </rPh>
    <rPh sb="14" eb="15">
      <t>ヨウ</t>
    </rPh>
    <rPh sb="17" eb="20">
      <t>ノウキグ</t>
    </rPh>
    <rPh sb="21" eb="23">
      <t>イジ</t>
    </rPh>
    <rPh sb="23" eb="26">
      <t>シュウゼンヒ</t>
    </rPh>
    <rPh sb="27" eb="29">
      <t>ノウギョウ</t>
    </rPh>
    <rPh sb="29" eb="30">
      <t>ヨウ</t>
    </rPh>
    <rPh sb="30" eb="32">
      <t>シザイ</t>
    </rPh>
    <rPh sb="32" eb="33">
      <t>ヒ</t>
    </rPh>
    <rPh sb="34" eb="37">
      <t>ノウサギョウ</t>
    </rPh>
    <rPh sb="37" eb="40">
      <t>イタクリョウ</t>
    </rPh>
    <rPh sb="40" eb="41">
      <t>トウ</t>
    </rPh>
    <rPh sb="42" eb="44">
      <t>シヨウ</t>
    </rPh>
    <phoneticPr fontId="7"/>
  </si>
  <si>
    <t>地域区分</t>
    <rPh sb="0" eb="2">
      <t>チイキ</t>
    </rPh>
    <rPh sb="2" eb="4">
      <t>クブン</t>
    </rPh>
    <phoneticPr fontId="7"/>
  </si>
  <si>
    <t>地目</t>
    <rPh sb="0" eb="2">
      <t>チモク</t>
    </rPh>
    <phoneticPr fontId="7"/>
  </si>
  <si>
    <t>委託者（以下「乙」という。）</t>
  </si>
  <si>
    <t>団地名</t>
    <rPh sb="0" eb="2">
      <t>ダンチ</t>
    </rPh>
    <rPh sb="2" eb="3">
      <t>メイ</t>
    </rPh>
    <phoneticPr fontId="7"/>
  </si>
  <si>
    <t>　（１）多面的機能発揮促進事業の種類及び実施区域</t>
  </si>
  <si>
    <t>地番</t>
    <rPh sb="0" eb="2">
      <t>チバン</t>
    </rPh>
    <phoneticPr fontId="7"/>
  </si>
  <si>
    <t>農作業機械の老朽化及びオペレーターの不足</t>
  </si>
  <si>
    <t>住所</t>
  </si>
  <si>
    <t>25 水路の機能診断</t>
  </si>
  <si>
    <t>面積(㎡)</t>
    <rPh sb="0" eb="2">
      <t>メンセキ</t>
    </rPh>
    <phoneticPr fontId="7"/>
  </si>
  <si>
    <t>作　業
種　類</t>
  </si>
  <si>
    <t>交付基準(傾斜等)</t>
  </si>
  <si>
    <t>○○町○○番の１</t>
    <rPh sb="2" eb="3">
      <t>マチ</t>
    </rPh>
    <rPh sb="5" eb="6">
      <t>バン</t>
    </rPh>
    <phoneticPr fontId="7"/>
  </si>
  <si>
    <t>Ⅲ． ２号事業（中山間地域等直接支払）</t>
  </si>
  <si>
    <t>[200]超急傾加算_目標_販売_その他の内容</t>
  </si>
  <si>
    <t>H.構成員一覧の分類</t>
    <rPh sb="2" eb="5">
      <t>コウセイイン</t>
    </rPh>
    <rPh sb="5" eb="7">
      <t>イチラン</t>
    </rPh>
    <rPh sb="8" eb="10">
      <t>ブンルイ</t>
    </rPh>
    <phoneticPr fontId="126"/>
  </si>
  <si>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</si>
  <si>
    <t>超急傾斜農地
棚田地域振興農地のうち</t>
    <rPh sb="0" eb="1">
      <t>チョウ</t>
    </rPh>
    <rPh sb="1" eb="4">
      <t>キュウケイシャ</t>
    </rPh>
    <rPh sb="4" eb="6">
      <t>ノウチ</t>
    </rPh>
    <phoneticPr fontId="7"/>
  </si>
  <si>
    <t>[313]担い手が確保できていない</t>
  </si>
  <si>
    <t>農林地域集落協定ネットワーク協議会</t>
  </si>
  <si>
    <t>B</t>
  </si>
  <si>
    <t>③長寿命化の項目を追加する場合</t>
    <rPh sb="1" eb="5">
      <t>チョウジュミョウカ</t>
    </rPh>
    <phoneticPr fontId="126"/>
  </si>
  <si>
    <t>G</t>
  </si>
  <si>
    <t>④</t>
  </si>
  <si>
    <t>交付対象外</t>
    <rPh sb="0" eb="2">
      <t>コウフ</t>
    </rPh>
    <rPh sb="2" eb="5">
      <t>タイショウガイ</t>
    </rPh>
    <phoneticPr fontId="7"/>
  </si>
  <si>
    <t>交付額(円)</t>
  </si>
  <si>
    <t>畦塗り機購入</t>
    <rPh sb="1" eb="2">
      <t>ヌリ</t>
    </rPh>
    <rPh sb="3" eb="4">
      <t>キ</t>
    </rPh>
    <rPh sb="4" eb="6">
      <t>コウニュウ</t>
    </rPh>
    <phoneticPr fontId="7"/>
  </si>
  <si>
    <t>※に該当するため、書類の添付を省略する。</t>
  </si>
  <si>
    <t>ア）水路清掃</t>
  </si>
  <si>
    <t>ネットワーク化活動計画＋目＋傾斜</t>
    <rPh sb="6" eb="11">
      <t>カカツドウケイカク</t>
    </rPh>
    <rPh sb="12" eb="13">
      <t>メ</t>
    </rPh>
    <rPh sb="14" eb="16">
      <t>ケイシャ</t>
    </rPh>
    <phoneticPr fontId="7"/>
  </si>
  <si>
    <t>注２）加算上限額（円）は、面積×上限単価の計（円）及び100万円のうち、いずれか低い額とする。ただし、統合については、統合前の協定単位で上限を設定する。</t>
  </si>
  <si>
    <t>[298]地場産農産物等の加工・販売</t>
  </si>
  <si>
    <t>イ）草刈り</t>
  </si>
  <si>
    <t>[228]集落機能強化加算の経過措置_目標</t>
  </si>
  <si>
    <t>通常地域（8法内）</t>
  </si>
  <si>
    <t>[246]鳥獣害防止対策費</t>
  </si>
  <si>
    <t>A.■か□</t>
  </si>
  <si>
    <t>R12以降</t>
    <rPh sb="3" eb="5">
      <t>イコウ</t>
    </rPh>
    <phoneticPr fontId="7"/>
  </si>
  <si>
    <t>○○地区</t>
    <rPh sb="2" eb="4">
      <t>チク</t>
    </rPh>
    <phoneticPr fontId="7"/>
  </si>
  <si>
    <t>１．現況</t>
    <rPh sb="2" eb="4">
      <t>ゲンキョウ</t>
    </rPh>
    <phoneticPr fontId="127"/>
  </si>
  <si>
    <t>A1団地</t>
    <rPh sb="2" eb="4">
      <t>ダンチ</t>
    </rPh>
    <phoneticPr fontId="7"/>
  </si>
  <si>
    <t>　乙は、別表に記載された農作業に対して、同表に記載された金額の受託料を同表に記載された方法により甲に支払う。</t>
  </si>
  <si>
    <t>田</t>
    <rPh sb="0" eb="1">
      <t>デン</t>
    </rPh>
    <phoneticPr fontId="7"/>
  </si>
  <si>
    <t>４.多様な組織等の参画</t>
    <rPh sb="2" eb="4">
      <t>タヨウ</t>
    </rPh>
    <rPh sb="5" eb="7">
      <t>ソシキ</t>
    </rPh>
    <rPh sb="7" eb="8">
      <t>トウ</t>
    </rPh>
    <rPh sb="9" eb="11">
      <t>サンカク</t>
    </rPh>
    <phoneticPr fontId="7"/>
  </si>
  <si>
    <t>急傾斜</t>
    <rPh sb="0" eb="3">
      <t>キュウケイシャ</t>
    </rPh>
    <phoneticPr fontId="7"/>
  </si>
  <si>
    <t>114-1</t>
  </si>
  <si>
    <t>D.農村環境保全活動のテーマ</t>
    <rPh sb="2" eb="4">
      <t>ノウソン</t>
    </rPh>
    <rPh sb="4" eb="6">
      <t>カンキョウ</t>
    </rPh>
    <rPh sb="6" eb="10">
      <t>ホゼンカツドウ</t>
    </rPh>
    <phoneticPr fontId="126"/>
  </si>
  <si>
    <t>　</t>
  </si>
  <si>
    <t>交付基準（傾斜等）</t>
  </si>
  <si>
    <t>年齢
分類
記号</t>
    <rPh sb="0" eb="2">
      <t>ネンレイ</t>
    </rPh>
    <rPh sb="3" eb="5">
      <t>ブンルイ</t>
    </rPh>
    <rPh sb="6" eb="7">
      <t>キ</t>
    </rPh>
    <phoneticPr fontId="7"/>
  </si>
  <si>
    <t>異常項目</t>
  </si>
  <si>
    <t>解消する遊休農地面積</t>
    <rPh sb="0" eb="2">
      <t>カイショウ</t>
    </rPh>
    <rPh sb="4" eb="5">
      <t>アソ</t>
    </rPh>
    <rPh sb="5" eb="6">
      <t>ヤス</t>
    </rPh>
    <rPh sb="6" eb="8">
      <t>ノウチ</t>
    </rPh>
    <rPh sb="8" eb="10">
      <t>メンセキ</t>
    </rPh>
    <phoneticPr fontId="7"/>
  </si>
  <si>
    <t>人材確保者数</t>
    <rPh sb="0" eb="2">
      <t>ジンザイ</t>
    </rPh>
    <rPh sb="2" eb="4">
      <t>カクホ</t>
    </rPh>
    <rPh sb="4" eb="5">
      <t>シャ</t>
    </rPh>
    <rPh sb="5" eb="6">
      <t>スウ</t>
    </rPh>
    <phoneticPr fontId="7"/>
  </si>
  <si>
    <t>（参考様式第14号）</t>
    <rPh sb="1" eb="3">
      <t>サンコウ</t>
    </rPh>
    <rPh sb="3" eb="5">
      <t>ヨウシキ</t>
    </rPh>
    <rPh sb="5" eb="6">
      <t>ダイ</t>
    </rPh>
    <rPh sb="8" eb="9">
      <t>ゴウ</t>
    </rPh>
    <phoneticPr fontId="7"/>
  </si>
  <si>
    <t>６月</t>
  </si>
  <si>
    <r>
      <rPr>
        <sz val="9"/>
        <color auto="1"/>
        <rFont val="ＭＳ ゴシック"/>
      </rPr>
      <t>［超急傾斜農地の保全］</t>
    </r>
    <r>
      <rPr>
        <sz val="9"/>
        <color rgb="FFFF0000"/>
        <rFont val="ＭＳ ゴシック"/>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color auto="1"/>
        <rFont val="ＭＳ ゴシック"/>
      </rPr>
      <t>［農産物の販売促進等］</t>
    </r>
    <r>
      <rPr>
        <sz val="9"/>
        <color rgb="FFFF0000"/>
        <rFont val="ＭＳ ゴシック"/>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7"/>
  </si>
  <si>
    <t>耕作地</t>
    <rPh sb="0" eb="2">
      <t>コウサク</t>
    </rPh>
    <rPh sb="2" eb="3">
      <t>チ</t>
    </rPh>
    <phoneticPr fontId="7"/>
  </si>
  <si>
    <t>農地管理費</t>
  </si>
  <si>
    <t>○○町○○番の２</t>
    <rPh sb="2" eb="3">
      <t>マチ</t>
    </rPh>
    <rPh sb="5" eb="6">
      <t>バン</t>
    </rPh>
    <phoneticPr fontId="7"/>
  </si>
  <si>
    <r>
      <t xml:space="preserve"> </t>
    </r>
    <r>
      <rPr>
        <sz val="11"/>
        <color rgb="FFFF0000"/>
        <rFont val="ＭＳ 明朝"/>
      </rPr>
      <t>○○集落組合</t>
    </r>
    <r>
      <rPr>
        <sz val="11"/>
        <color auto="1"/>
        <rFont val="ＭＳ 明朝"/>
      </rPr>
      <t>（以下「組合」という。）が導入した機械及び施設（以下「機械等」という。）の管理及び運営は、この規定に定めるところによる。</t>
    </r>
  </si>
  <si>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26"/>
  </si>
  <si>
    <t>２号事業（中山間地域等直接支払交付金）</t>
  </si>
  <si>
    <t>○○町○○番の３</t>
    <rPh sb="2" eb="3">
      <t>マチ</t>
    </rPh>
    <rPh sb="5" eb="6">
      <t>バン</t>
    </rPh>
    <phoneticPr fontId="7"/>
  </si>
  <si>
    <r>
      <t>ネットワーク化により連携して実施する活動の開始</t>
    </r>
    <r>
      <rPr>
        <vertAlign val="superscript"/>
        <sz val="11"/>
        <color auto="1"/>
        <rFont val="ＭＳ 明朝"/>
      </rPr>
      <t>注）</t>
    </r>
    <rPh sb="6" eb="7">
      <t>カ</t>
    </rPh>
    <rPh sb="10" eb="12">
      <t>レンケイ</t>
    </rPh>
    <rPh sb="14" eb="16">
      <t>ジッシ</t>
    </rPh>
    <rPh sb="18" eb="20">
      <t>カツドウ</t>
    </rPh>
    <rPh sb="21" eb="23">
      <t>カイシ</t>
    </rPh>
    <rPh sb="23" eb="24">
      <t>チュウ</t>
    </rPh>
    <phoneticPr fontId="7"/>
  </si>
  <si>
    <t>事務処理</t>
    <rPh sb="0" eb="2">
      <t>ジム</t>
    </rPh>
    <rPh sb="2" eb="4">
      <t>ショリ</t>
    </rPh>
    <phoneticPr fontId="7"/>
  </si>
  <si>
    <r>
      <t>２号事業</t>
    </r>
    <r>
      <rPr>
        <sz val="12"/>
        <color indexed="8"/>
        <rFont val="ＭＳ 明朝"/>
      </rPr>
      <t>（中山間地域等直接支払交付金）</t>
    </r>
  </si>
  <si>
    <t>〇</t>
  </si>
  <si>
    <t>④その他（自由記載）</t>
  </si>
  <si>
    <t>[253]都市農村交流促進関係費</t>
  </si>
  <si>
    <t>○○町○○番の４</t>
    <rPh sb="2" eb="3">
      <t>マチ</t>
    </rPh>
    <rPh sb="5" eb="6">
      <t>バン</t>
    </rPh>
    <phoneticPr fontId="7"/>
  </si>
  <si>
    <t>字</t>
  </si>
  <si>
    <t>⑧粗放的畜産を行う。</t>
  </si>
  <si>
    <t>年度</t>
    <rPh sb="0" eb="2">
      <t>ネンド</t>
    </rPh>
    <phoneticPr fontId="7"/>
  </si>
  <si>
    <t>○○町○○番の５</t>
    <rPh sb="2" eb="3">
      <t>マチ</t>
    </rPh>
    <rPh sb="5" eb="6">
      <t>バン</t>
    </rPh>
    <phoneticPr fontId="7"/>
  </si>
  <si>
    <t>）</t>
  </si>
  <si>
    <t>研修会等費</t>
    <rPh sb="0" eb="3">
      <t>ケンシュウカイ</t>
    </rPh>
    <rPh sb="3" eb="4">
      <t>トウ</t>
    </rPh>
    <rPh sb="4" eb="5">
      <t>ヒ</t>
    </rPh>
    <phoneticPr fontId="7"/>
  </si>
  <si>
    <t>荒廃農地等の復旧が行われなかった</t>
    <rPh sb="0" eb="2">
      <t>コウハイ</t>
    </rPh>
    <rPh sb="2" eb="4">
      <t>ノウチ</t>
    </rPh>
    <rPh sb="4" eb="5">
      <t>トウ</t>
    </rPh>
    <rPh sb="6" eb="8">
      <t>フッキュウ</t>
    </rPh>
    <rPh sb="9" eb="10">
      <t>オコナ</t>
    </rPh>
    <phoneticPr fontId="7"/>
  </si>
  <si>
    <t>Ｃ協定</t>
    <rPh sb="1" eb="3">
      <t>キョウテイ</t>
    </rPh>
    <phoneticPr fontId="7"/>
  </si>
  <si>
    <t>○○町○○番の９</t>
    <rPh sb="2" eb="3">
      <t>マチ</t>
    </rPh>
    <rPh sb="5" eb="6">
      <t>バン</t>
    </rPh>
    <phoneticPr fontId="7"/>
  </si>
  <si>
    <t>面積</t>
  </si>
  <si>
    <t>Ⅱ． １号事業（多面的機能支払）</t>
  </si>
  <si>
    <t>[024]参加者_39歳以下</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</si>
  <si>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26"/>
  </si>
  <si>
    <t>○○町○○番の１０</t>
    <rPh sb="2" eb="3">
      <t>マチ</t>
    </rPh>
    <rPh sb="5" eb="6">
      <t>バン</t>
    </rPh>
    <phoneticPr fontId="7"/>
  </si>
  <si>
    <t>統合により体制を強化したい活動</t>
    <rPh sb="0" eb="2">
      <t>トウゴウ</t>
    </rPh>
    <rPh sb="5" eb="7">
      <t>タイセイ</t>
    </rPh>
    <rPh sb="8" eb="10">
      <t>キョウカ</t>
    </rPh>
    <rPh sb="13" eb="15">
      <t>カツドウ</t>
    </rPh>
    <phoneticPr fontId="7"/>
  </si>
  <si>
    <t>交付対象外（田草地混在地）</t>
    <rPh sb="0" eb="2">
      <t>コウフ</t>
    </rPh>
    <rPh sb="2" eb="4">
      <t>タイショウ</t>
    </rPh>
    <rPh sb="4" eb="5">
      <t>ガイ</t>
    </rPh>
    <rPh sb="6" eb="7">
      <t>デン</t>
    </rPh>
    <rPh sb="7" eb="9">
      <t>ソウチ</t>
    </rPh>
    <rPh sb="9" eb="11">
      <t>コンザイ</t>
    </rPh>
    <rPh sb="11" eb="12">
      <t>チ</t>
    </rPh>
    <phoneticPr fontId="7"/>
  </si>
  <si>
    <t>借受・返却月日</t>
  </si>
  <si>
    <t>⑤毎年の積立額又は次年度への繰越予定額</t>
  </si>
  <si>
    <t>小区画・不整形</t>
  </si>
  <si>
    <t>⑥</t>
  </si>
  <si>
    <t>高齢化・耕作放棄率</t>
    <rPh sb="0" eb="3">
      <t>コウレイカ</t>
    </rPh>
    <rPh sb="4" eb="6">
      <t>コウサク</t>
    </rPh>
    <rPh sb="6" eb="8">
      <t>ホウキ</t>
    </rPh>
    <rPh sb="8" eb="9">
      <t>リツ</t>
    </rPh>
    <phoneticPr fontId="7"/>
  </si>
  <si>
    <t>年度土地改良通年施行実施計画書</t>
  </si>
  <si>
    <t>３ 多面的機能発揮促進事業の実施期間</t>
  </si>
  <si>
    <t>特認基準</t>
    <rPh sb="0" eb="2">
      <t>トクニン</t>
    </rPh>
    <rPh sb="2" eb="4">
      <t>キジュン</t>
    </rPh>
    <phoneticPr fontId="7"/>
  </si>
  <si>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7"/>
  </si>
  <si>
    <t>草地比率の高い草地</t>
    <rPh sb="0" eb="2">
      <t>ソウチ</t>
    </rPh>
    <rPh sb="2" eb="4">
      <t>ヒリツ</t>
    </rPh>
    <rPh sb="5" eb="6">
      <t>タカ</t>
    </rPh>
    <rPh sb="7" eb="9">
      <t>ソウチ</t>
    </rPh>
    <phoneticPr fontId="7"/>
  </si>
  <si>
    <t>[043]畑_面積計</t>
  </si>
  <si>
    <t>①リーダーの人材不足</t>
    <rPh sb="6" eb="10">
      <t>ジンザイブソク</t>
    </rPh>
    <phoneticPr fontId="7"/>
  </si>
  <si>
    <t>　このことについて、農業の有する多面的機能の発揮の促進に関する法律（平成26年法律第78号）第８条第１項の規定に基づき、下記関係書類を添えて認定を申請する。</t>
  </si>
  <si>
    <t>草地</t>
    <rPh sb="0" eb="2">
      <t>クサチ</t>
    </rPh>
    <phoneticPr fontId="7"/>
  </si>
  <si>
    <t>７.女性会</t>
    <rPh sb="2" eb="5">
      <t>ジョセイカイ</t>
    </rPh>
    <phoneticPr fontId="126"/>
  </si>
  <si>
    <t>交付対象外</t>
    <rPh sb="0" eb="2">
      <t>コウフ</t>
    </rPh>
    <rPh sb="2" eb="4">
      <t>タイショウ</t>
    </rPh>
    <rPh sb="4" eb="5">
      <t>ガイ</t>
    </rPh>
    <phoneticPr fontId="7"/>
  </si>
  <si>
    <t>×</t>
  </si>
  <si>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7"/>
  </si>
  <si>
    <t>急傾斜</t>
    <rPh sb="0" eb="1">
      <t>キュウ</t>
    </rPh>
    <rPh sb="1" eb="3">
      <t>ケイシャ</t>
    </rPh>
    <phoneticPr fontId="7"/>
  </si>
  <si>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7"/>
  </si>
  <si>
    <t>[040]田_小区画不整形</t>
  </si>
  <si>
    <t>[091]通常地域_採草放牧地_交付対象外（田採草混在）</t>
  </si>
  <si>
    <t>○○地区水利組合</t>
    <rPh sb="2" eb="4">
      <t>チク</t>
    </rPh>
    <rPh sb="4" eb="8">
      <t>スイリクミアイ</t>
    </rPh>
    <phoneticPr fontId="7"/>
  </si>
  <si>
    <t>土地収用法に基づく収容、使用</t>
    <rPh sb="0" eb="2">
      <t>トチ</t>
    </rPh>
    <rPh sb="2" eb="5">
      <t>シュウヨウホウ</t>
    </rPh>
    <rPh sb="6" eb="7">
      <t>モト</t>
    </rPh>
    <rPh sb="9" eb="11">
      <t>シュウヨウ</t>
    </rPh>
    <rPh sb="12" eb="14">
      <t>シヨウ</t>
    </rPh>
    <phoneticPr fontId="7"/>
  </si>
  <si>
    <t>交付対象外（田畑混在地）</t>
    <rPh sb="0" eb="2">
      <t>コウフ</t>
    </rPh>
    <rPh sb="2" eb="4">
      <t>タイショウ</t>
    </rPh>
    <rPh sb="4" eb="5">
      <t>ガイ</t>
    </rPh>
    <rPh sb="6" eb="7">
      <t>デン</t>
    </rPh>
    <rPh sb="7" eb="8">
      <t>ハタ</t>
    </rPh>
    <rPh sb="8" eb="10">
      <t>コンザイ</t>
    </rPh>
    <rPh sb="10" eb="11">
      <t>チ</t>
    </rPh>
    <phoneticPr fontId="7"/>
  </si>
  <si>
    <t>活動内容</t>
  </si>
  <si>
    <t>緩傾斜</t>
    <rPh sb="0" eb="3">
      <t>カンケイシャ</t>
    </rPh>
    <phoneticPr fontId="7"/>
  </si>
  <si>
    <r>
      <t xml:space="preserve">必須
</t>
    </r>
    <r>
      <rPr>
        <sz val="9"/>
        <color auto="1"/>
        <rFont val="Meiryo UI"/>
      </rPr>
      <t>（集落協定）</t>
    </r>
    <rPh sb="0" eb="2">
      <t>ヒッス</t>
    </rPh>
    <rPh sb="4" eb="6">
      <t>シュウラク</t>
    </rPh>
    <rPh sb="6" eb="8">
      <t>キョウテイ</t>
    </rPh>
    <phoneticPr fontId="7"/>
  </si>
  <si>
    <t>　【体制整備単価の場合に使用】</t>
  </si>
  <si>
    <t>草地</t>
    <rPh sb="0" eb="2">
      <t>ソウチ</t>
    </rPh>
    <phoneticPr fontId="7"/>
  </si>
  <si>
    <t>令和　年　月　日</t>
  </si>
  <si>
    <t>C1団地</t>
    <rPh sb="2" eb="4">
      <t>ダンチ</t>
    </rPh>
    <phoneticPr fontId="7"/>
  </si>
  <si>
    <t>令和</t>
  </si>
  <si>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7"/>
  </si>
  <si>
    <t>[289]その他</t>
  </si>
  <si>
    <t>採草放牧地</t>
    <rPh sb="0" eb="2">
      <t>サイソウ</t>
    </rPh>
    <rPh sb="2" eb="4">
      <t>ホウボク</t>
    </rPh>
    <rPh sb="4" eb="5">
      <t>チ</t>
    </rPh>
    <phoneticPr fontId="7"/>
  </si>
  <si>
    <t>[007]協定の所在地</t>
  </si>
  <si>
    <t>積立等計</t>
    <rPh sb="0" eb="2">
      <t>ツミタテ</t>
    </rPh>
    <rPh sb="2" eb="3">
      <t>トウ</t>
    </rPh>
    <rPh sb="3" eb="4">
      <t>ケイ</t>
    </rPh>
    <phoneticPr fontId="7"/>
  </si>
  <si>
    <t>集落全体</t>
    <rPh sb="0" eb="2">
      <t>シュウラク</t>
    </rPh>
    <rPh sb="2" eb="4">
      <t>ゼンタイ</t>
    </rPh>
    <phoneticPr fontId="7"/>
  </si>
  <si>
    <t>３．統合の計画</t>
    <rPh sb="2" eb="4">
      <t>トウゴウ</t>
    </rPh>
    <rPh sb="5" eb="7">
      <t>ケイカク</t>
    </rPh>
    <phoneticPr fontId="7"/>
  </si>
  <si>
    <t>積立予定額</t>
  </si>
  <si>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7"/>
  </si>
  <si>
    <t>②</t>
  </si>
  <si>
    <t>期間</t>
  </si>
  <si>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7"/>
  </si>
  <si>
    <t>土地改良施設担当</t>
  </si>
  <si>
    <t>事業実施期間</t>
  </si>
  <si>
    <t>例) 高齢化や非農業者との混住化が進むことで、共同取組活動の参加者が減少し、集落機能が低下している。</t>
  </si>
  <si>
    <t>①農地と一体となった周辺林地の下草刈り等を行う。</t>
  </si>
  <si>
    <t>○○集落</t>
    <rPh sb="2" eb="4">
      <t>シュウラク</t>
    </rPh>
    <phoneticPr fontId="7"/>
  </si>
  <si>
    <t>都市住民との交流促進関係費</t>
    <rPh sb="0" eb="2">
      <t>トシ</t>
    </rPh>
    <rPh sb="2" eb="4">
      <t>ジュウミン</t>
    </rPh>
    <rPh sb="6" eb="8">
      <t>コウリュウ</t>
    </rPh>
    <rPh sb="8" eb="10">
      <t>ソクシン</t>
    </rPh>
    <rPh sb="10" eb="13">
      <t>カンケイヒ</t>
    </rPh>
    <phoneticPr fontId="7"/>
  </si>
  <si>
    <t>（別　表）</t>
    <rPh sb="1" eb="2">
      <t>ベツ</t>
    </rPh>
    <rPh sb="3" eb="4">
      <t>オモテ</t>
    </rPh>
    <phoneticPr fontId="7"/>
  </si>
  <si>
    <t>行を追加する場合はこれより上の行をコピーして「コピーしたセルの挿入」をしてください。</t>
  </si>
  <si>
    <t>上記表は以下の表に従って記載するものとする</t>
  </si>
  <si>
    <r>
      <t>３号事業</t>
    </r>
    <r>
      <rPr>
        <sz val="12"/>
        <color indexed="8"/>
        <rFont val="ＭＳ 明朝"/>
      </rPr>
      <t>（環境保全型農業直接支払交付金）</t>
    </r>
  </si>
  <si>
    <t>6 鳥獣害防護柵等の保守管理</t>
  </si>
  <si>
    <t>協定に含めない管理すべき農用地</t>
    <rPh sb="0" eb="2">
      <t>キョウテイ</t>
    </rPh>
    <rPh sb="3" eb="4">
      <t>フク</t>
    </rPh>
    <rPh sb="7" eb="9">
      <t>カンリ</t>
    </rPh>
    <rPh sb="12" eb="15">
      <t>ノウヨウチ</t>
    </rPh>
    <phoneticPr fontId="7"/>
  </si>
  <si>
    <t>６.自治会</t>
    <rPh sb="2" eb="5">
      <t>ジチカイ</t>
    </rPh>
    <phoneticPr fontId="126"/>
  </si>
  <si>
    <r>
      <t>②統合</t>
    </r>
    <r>
      <rPr>
        <vertAlign val="superscript"/>
        <sz val="11"/>
        <color auto="1"/>
        <rFont val="ＭＳ 明朝"/>
      </rPr>
      <t>注３）</t>
    </r>
    <rPh sb="1" eb="3">
      <t>トウゴウ</t>
    </rPh>
    <rPh sb="3" eb="4">
      <t>チュウ</t>
    </rPh>
    <phoneticPr fontId="7"/>
  </si>
  <si>
    <t>研修会開催費</t>
  </si>
  <si>
    <t>単価一覧</t>
    <rPh sb="0" eb="2">
      <t>タンカ</t>
    </rPh>
    <rPh sb="2" eb="4">
      <t>イチラン</t>
    </rPh>
    <phoneticPr fontId="7"/>
  </si>
  <si>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</si>
  <si>
    <t>ネットワーク化活動計画</t>
    <rPh sb="6" eb="11">
      <t>カカツドウケイカク</t>
    </rPh>
    <phoneticPr fontId="7"/>
  </si>
  <si>
    <t>２－４．ネットワーク化により連携して実施する活動</t>
    <rPh sb="10" eb="11">
      <t>カ</t>
    </rPh>
    <rPh sb="14" eb="16">
      <t>レンケイ</t>
    </rPh>
    <rPh sb="18" eb="20">
      <t>ジッシ</t>
    </rPh>
    <rPh sb="22" eb="24">
      <t>カツドウ</t>
    </rPh>
    <phoneticPr fontId="7"/>
  </si>
  <si>
    <t>傾斜</t>
    <rPh sb="0" eb="2">
      <t>ケイシャ</t>
    </rPh>
    <phoneticPr fontId="7"/>
  </si>
  <si>
    <t>第２回変更</t>
    <rPh sb="0" eb="1">
      <t>ダイ</t>
    </rPh>
    <rPh sb="2" eb="3">
      <t>カイ</t>
    </rPh>
    <rPh sb="3" eb="5">
      <t>ヘンコウ</t>
    </rPh>
    <phoneticPr fontId="7"/>
  </si>
  <si>
    <t>162-2</t>
  </si>
  <si>
    <t>長寿命化</t>
    <rPh sb="0" eb="4">
      <t>チョウジュミョウカ</t>
    </rPh>
    <phoneticPr fontId="7"/>
  </si>
  <si>
    <t>畑
15度以上</t>
  </si>
  <si>
    <t>ネットワーク化活動計画＋地目＋傾斜</t>
    <rPh sb="6" eb="7">
      <t>カ</t>
    </rPh>
    <rPh sb="7" eb="11">
      <t>カツドウケイカク</t>
    </rPh>
    <rPh sb="12" eb="14">
      <t>チモク</t>
    </rPh>
    <rPh sb="15" eb="17">
      <t>ケイシャ</t>
    </rPh>
    <phoneticPr fontId="7"/>
  </si>
  <si>
    <t>NPO法人 ○○○　理事長　○○ ○○</t>
  </si>
  <si>
    <t>交付単価</t>
    <rPh sb="0" eb="2">
      <t>コウフ</t>
    </rPh>
    <rPh sb="2" eb="4">
      <t>タンカ</t>
    </rPh>
    <phoneticPr fontId="7"/>
  </si>
  <si>
    <t>荒廃農地</t>
  </si>
  <si>
    <t>２号事業様式</t>
  </si>
  <si>
    <t>農用地の現況及び活動内容</t>
  </si>
  <si>
    <t>（別紙様式５）</t>
    <rPh sb="1" eb="3">
      <t>ベッシ</t>
    </rPh>
    <rPh sb="3" eb="5">
      <t>ヨウシキ</t>
    </rPh>
    <phoneticPr fontId="7"/>
  </si>
  <si>
    <t>[225]集落機能強化加算の経過措置_加算面積計</t>
  </si>
  <si>
    <t>維持管理農用地</t>
    <rPh sb="4" eb="7">
      <t>ノウヨウチ</t>
    </rPh>
    <phoneticPr fontId="7"/>
  </si>
  <si>
    <t>被災地</t>
  </si>
  <si>
    <t>ネットワーク化活動計画の話合い</t>
    <rPh sb="6" eb="7">
      <t>カ</t>
    </rPh>
    <rPh sb="7" eb="11">
      <t>カツドウケイカク</t>
    </rPh>
    <rPh sb="12" eb="14">
      <t>ハナシア</t>
    </rPh>
    <phoneticPr fontId="7"/>
  </si>
  <si>
    <t>[189]超急傾加算_目標_販売_共通パッケージの作成</t>
  </si>
  <si>
    <t>支出の内容</t>
  </si>
  <si>
    <t xml:space="preserve"> ①／②</t>
  </si>
  <si>
    <t>上限単価
（円/10a）</t>
    <rPh sb="0" eb="2">
      <t>ジョウゲン</t>
    </rPh>
    <phoneticPr fontId="7"/>
  </si>
  <si>
    <t>土地改良通年施行</t>
  </si>
  <si>
    <t>その他（具体的活動内容欄に記入）</t>
    <rPh sb="4" eb="7">
      <t>グタイテキ</t>
    </rPh>
    <rPh sb="7" eb="9">
      <t>カツドウ</t>
    </rPh>
    <rPh sb="9" eb="11">
      <t>ナイヨウ</t>
    </rPh>
    <rPh sb="11" eb="12">
      <t>ラン</t>
    </rPh>
    <phoneticPr fontId="7"/>
  </si>
  <si>
    <t>（参考様式第４号）</t>
    <rPh sb="1" eb="3">
      <t>サンコウ</t>
    </rPh>
    <rPh sb="3" eb="5">
      <t>ヨウシキ</t>
    </rPh>
    <phoneticPr fontId="7"/>
  </si>
  <si>
    <t>市町村長　</t>
    <rPh sb="0" eb="4">
      <t>シチョウソンチョウ</t>
    </rPh>
    <phoneticPr fontId="7"/>
  </si>
  <si>
    <t>別紙</t>
    <rPh sb="0" eb="2">
      <t>ベッシ</t>
    </rPh>
    <phoneticPr fontId="7"/>
  </si>
  <si>
    <t>[111]特認地域_草地_緩傾斜</t>
  </si>
  <si>
    <t>殿</t>
    <rPh sb="0" eb="1">
      <t>ドノ</t>
    </rPh>
    <phoneticPr fontId="7"/>
  </si>
  <si>
    <t>農作業受委託契約書（様式例）</t>
  </si>
  <si>
    <t>１　事業計画</t>
  </si>
  <si>
    <t>２　農業の有する多面的機能の発揮の促進に関する活動計画書</t>
  </si>
  <si>
    <t>□</t>
  </si>
  <si>
    <t>10.JA</t>
  </si>
  <si>
    <t>１号事業（多面的機能支払交付金）</t>
  </si>
  <si>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</si>
  <si>
    <t>[088]通常地域_採草放牧地_急傾斜</t>
  </si>
  <si>
    <t xml:space="preserve"> ４．組織構成員一覧</t>
    <rPh sb="3" eb="5">
      <t>ソシキ</t>
    </rPh>
    <rPh sb="5" eb="8">
      <t>コウセイイン</t>
    </rPh>
    <rPh sb="8" eb="10">
      <t>イチラン</t>
    </rPh>
    <phoneticPr fontId="7"/>
  </si>
  <si>
    <t>農業用施設
（多面支払）</t>
    <rPh sb="0" eb="3">
      <t>ノウギョウヨウ</t>
    </rPh>
    <rPh sb="3" eb="5">
      <t>シセツ</t>
    </rPh>
    <rPh sb="7" eb="9">
      <t>タメン</t>
    </rPh>
    <rPh sb="9" eb="11">
      <t>シハラ</t>
    </rPh>
    <phoneticPr fontId="7"/>
  </si>
  <si>
    <t>☑</t>
  </si>
  <si>
    <t>[343]農業生産活動等の継続のための支援体制_該当事項の合計</t>
  </si>
  <si>
    <t>３号事業（環境保全型農業直接支払交付金）</t>
  </si>
  <si>
    <t>耕作道、ほ場進入路等の維持</t>
    <rPh sb="0" eb="3">
      <t>コウサクドウ</t>
    </rPh>
    <rPh sb="5" eb="6">
      <t>ジョウ</t>
    </rPh>
    <rPh sb="6" eb="9">
      <t>シンニュウロ</t>
    </rPh>
    <rPh sb="9" eb="10">
      <t>トウ</t>
    </rPh>
    <rPh sb="11" eb="13">
      <t>イジ</t>
    </rPh>
    <phoneticPr fontId="7"/>
  </si>
  <si>
    <t>３　その他</t>
  </si>
  <si>
    <t>○○地区水利組合規程による</t>
    <rPh sb="2" eb="8">
      <t>チクスイリクミアイ</t>
    </rPh>
    <rPh sb="8" eb="10">
      <t>キテイ</t>
    </rPh>
    <phoneticPr fontId="7"/>
  </si>
  <si>
    <t>③統合</t>
    <rPh sb="1" eb="3">
      <t>トウゴウ</t>
    </rPh>
    <phoneticPr fontId="7"/>
  </si>
  <si>
    <t>採草放牧地</t>
  </si>
  <si>
    <t>都道府県の同意書の写し（都道府県営土地改良施設の管理）</t>
  </si>
  <si>
    <t>別添２「構成員一覧」のとおり
　※ 多面支払のみに取り組む場合は、活動組織規約の別紙「構成員一覧」に代えることができる。</t>
    <rPh sb="0" eb="2">
      <t>ベッテン</t>
    </rPh>
    <phoneticPr fontId="7"/>
  </si>
  <si>
    <t>＜活動の計画＞</t>
    <rPh sb="1" eb="3">
      <t>カツドウ</t>
    </rPh>
    <rPh sb="4" eb="6">
      <t>ケイカク</t>
    </rPh>
    <phoneticPr fontId="7"/>
  </si>
  <si>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</si>
  <si>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26"/>
  </si>
  <si>
    <t>注）（１）又は（２）の該当する項目を記載すること。</t>
  </si>
  <si>
    <t>第６　促進計画の「その他促進計画の実施に関し当該市町村が必要と認める事項」により
　　規定すべき事項</t>
  </si>
  <si>
    <t>注２：多面的機能支払に取り組む場合は、「分類番号」を分類番号リストの１～13から選択。</t>
  </si>
  <si>
    <t>多面的機能発揮促進事業に関する計画</t>
    <rPh sb="9" eb="11">
      <t>ジギョウ</t>
    </rPh>
    <phoneticPr fontId="127"/>
  </si>
  <si>
    <t>道・水路管理費</t>
  </si>
  <si>
    <t>１ 多面的機能発揮促進事業の目標</t>
  </si>
  <si>
    <t>[259]賃借権設定・農作業の委託</t>
  </si>
  <si>
    <t>（うち道・水路整備費）</t>
  </si>
  <si>
    <t>（例）本地域は、振興山村に指定されるなど、平場地域と比べて生産条件の格差が大きいことから、これを補正する取組を行うことが必要である。</t>
    <rPh sb="1" eb="2">
      <t>レイ</t>
    </rPh>
    <phoneticPr fontId="7"/>
  </si>
  <si>
    <t>ア</t>
  </si>
  <si>
    <t>統合する集落協定数</t>
    <rPh sb="0" eb="2">
      <t>トウゴウ</t>
    </rPh>
    <rPh sb="4" eb="6">
      <t>シュウラク</t>
    </rPh>
    <rPh sb="6" eb="8">
      <t>キョウテイ</t>
    </rPh>
    <rPh sb="8" eb="9">
      <t>スウ</t>
    </rPh>
    <phoneticPr fontId="7"/>
  </si>
  <si>
    <t>（例）１を踏まえ、本地域では、機械の共同利用や農作業の共同化にも取り組み、農業生産活動を継続することにより、多面的機能の発揮の促進を図ることとする。</t>
    <rPh sb="1" eb="2">
      <t>レイ</t>
    </rPh>
    <phoneticPr fontId="7"/>
  </si>
  <si>
    <t>２ 多面的機能発揮促進事業の内容</t>
  </si>
  <si>
    <t>R9</t>
  </si>
  <si>
    <t>　　① 種類（実施するものに○を付すこと。）</t>
  </si>
  <si>
    <t>有機物の適正な施用による土づくりを検討</t>
  </si>
  <si>
    <t>[339]中山間地域等直接支払交付金の加算措置を活用したい</t>
  </si>
  <si>
    <t>項目</t>
    <rPh sb="0" eb="2">
      <t>コウモク</t>
    </rPh>
    <phoneticPr fontId="7"/>
  </si>
  <si>
    <t>①役員等の各担当者の活動に対する経費</t>
  </si>
  <si>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7"/>
  </si>
  <si>
    <r>
      <t>１号事業</t>
    </r>
    <r>
      <rPr>
        <sz val="12"/>
        <color indexed="8"/>
        <rFont val="ＭＳ 明朝"/>
      </rPr>
      <t>（多面的機能支払交付金）</t>
    </r>
  </si>
  <si>
    <t>消費・出資の呼び込み</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</si>
  <si>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27"/>
  </si>
  <si>
    <t>地　目</t>
  </si>
  <si>
    <r>
      <t xml:space="preserve">法第３条第３項第１号ロに掲げる施設の改良その他の主として当該施設の機能の増進を図る活動（以下「ロの活動」という。）
</t>
    </r>
    <r>
      <rPr>
        <sz val="11"/>
        <color indexed="8"/>
        <rFont val="ＭＳ 明朝"/>
      </rPr>
      <t>（資源向上支払交付金）</t>
    </r>
    <rPh sb="33" eb="35">
      <t>キノウ</t>
    </rPh>
    <phoneticPr fontId="127"/>
  </si>
  <si>
    <t>[202]ネットワーク化加算_加算面積計</t>
  </si>
  <si>
    <r>
      <t>４号事業</t>
    </r>
    <r>
      <rPr>
        <sz val="12"/>
        <color indexed="8"/>
        <rFont val="ＭＳ 明朝"/>
      </rPr>
      <t>（その他農業の有する多面的機能の発揮の促進に資する事業）</t>
    </r>
  </si>
  <si>
    <t>１組織以上の農業者団体以外の組織又は構成員の10%以上の非農業者が活動に参画する集落協定</t>
  </si>
  <si>
    <t>13.その他の農業者以外団体</t>
    <rPh sb="5" eb="6">
      <t>タ</t>
    </rPh>
    <rPh sb="7" eb="10">
      <t>ノウギョウシャ</t>
    </rPh>
    <rPh sb="10" eb="12">
      <t>イガイ</t>
    </rPh>
    <rPh sb="12" eb="14">
      <t>ダンタイ</t>
    </rPh>
    <phoneticPr fontId="126"/>
  </si>
  <si>
    <t>　　② 実施区域</t>
  </si>
  <si>
    <t>　　②２号事業</t>
    <rPh sb="4" eb="5">
      <t>ゴウ</t>
    </rPh>
    <rPh sb="5" eb="7">
      <t>ジギョウ</t>
    </rPh>
    <phoneticPr fontId="127"/>
  </si>
  <si>
    <t>１－１．集落協定名</t>
    <rPh sb="4" eb="8">
      <t>シュウラクキョウテイ</t>
    </rPh>
    <rPh sb="8" eb="9">
      <t>メイ</t>
    </rPh>
    <phoneticPr fontId="7"/>
  </si>
  <si>
    <t>　契約事項を変更する場合には、甲、乙合意の上、その変更事項をこの契約書に明記する。</t>
  </si>
  <si>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27"/>
  </si>
  <si>
    <t>（２）使用後は、清掃及び点検整備を行ってから返却すること。</t>
  </si>
  <si>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7"/>
  </si>
  <si>
    <t>①　水路の管理</t>
    <rPh sb="2" eb="4">
      <t>スイロ</t>
    </rPh>
    <rPh sb="5" eb="7">
      <t>カンリ</t>
    </rPh>
    <phoneticPr fontId="7"/>
  </si>
  <si>
    <t>⑦冬期の湛水化、不作付地での水張り等の鳥類の餌場の確保を図る。</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</si>
  <si>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27"/>
  </si>
  <si>
    <t>15 ため池附帯施設の保守管理</t>
  </si>
  <si>
    <t>４－２．多様な組織等の参画で解決しようとする課題</t>
    <rPh sb="4" eb="6">
      <t>タヨウ</t>
    </rPh>
    <rPh sb="7" eb="9">
      <t>ソシキ</t>
    </rPh>
    <rPh sb="9" eb="10">
      <t>トウ</t>
    </rPh>
    <rPh sb="11" eb="13">
      <t>サンカク</t>
    </rPh>
    <rPh sb="14" eb="16">
      <t>カイケツ</t>
    </rPh>
    <rPh sb="22" eb="24">
      <t>カダイ</t>
    </rPh>
    <phoneticPr fontId="7"/>
  </si>
  <si>
    <t>44 その他（水質保全）</t>
    <rPh sb="5" eb="6">
      <t>タ</t>
    </rPh>
    <rPh sb="7" eb="9">
      <t>スイシツ</t>
    </rPh>
    <rPh sb="9" eb="11">
      <t>ホゼン</t>
    </rPh>
    <phoneticPr fontId="7"/>
  </si>
  <si>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</si>
  <si>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27"/>
  </si>
  <si>
    <t>協定の所在地</t>
    <rPh sb="0" eb="2">
      <t>キョウテイ</t>
    </rPh>
    <rPh sb="3" eb="6">
      <t>ショザイチ</t>
    </rPh>
    <phoneticPr fontId="7"/>
  </si>
  <si>
    <t>10月</t>
  </si>
  <si>
    <t>復旧面積（計画）</t>
    <rPh sb="0" eb="2">
      <t>フッキュウ</t>
    </rPh>
    <rPh sb="2" eb="4">
      <t>メンセキ</t>
    </rPh>
    <rPh sb="5" eb="7">
      <t>ケイカク</t>
    </rPh>
    <phoneticPr fontId="7"/>
  </si>
  <si>
    <t>乙山　次郎</t>
  </si>
  <si>
    <t>別紙様式２に定めるネットワーク化活動計画を令和11年度までに作成する。</t>
    <rPh sb="15" eb="16">
      <t>カ</t>
    </rPh>
    <rPh sb="16" eb="20">
      <t>カツドウケイカク</t>
    </rPh>
    <phoneticPr fontId="7"/>
  </si>
  <si>
    <t>②共同取組活動参加者の不足</t>
    <rPh sb="1" eb="3">
      <t>キョウドウ</t>
    </rPh>
    <rPh sb="3" eb="5">
      <t>トリクミ</t>
    </rPh>
    <rPh sb="5" eb="7">
      <t>カツドウ</t>
    </rPh>
    <rPh sb="7" eb="10">
      <t>サンカシャ</t>
    </rPh>
    <rPh sb="11" eb="13">
      <t>フソク</t>
    </rPh>
    <phoneticPr fontId="7"/>
  </si>
  <si>
    <t>＜施行注意＞</t>
    <rPh sb="1" eb="3">
      <t>セコウ</t>
    </rPh>
    <rPh sb="3" eb="5">
      <t>チュウイ</t>
    </rPh>
    <phoneticPr fontId="7"/>
  </si>
  <si>
    <t>ネットワーク化に向けた話合い（協定間）</t>
    <rPh sb="6" eb="7">
      <t>カ</t>
    </rPh>
    <rPh sb="8" eb="9">
      <t>ム</t>
    </rPh>
    <rPh sb="11" eb="13">
      <t>ハナシア</t>
    </rPh>
    <rPh sb="15" eb="17">
      <t>キョウテイ</t>
    </rPh>
    <rPh sb="17" eb="18">
      <t>アイダ</t>
    </rPh>
    <phoneticPr fontId="7"/>
  </si>
  <si>
    <t>（別紙様式１）</t>
  </si>
  <si>
    <t>【個別協定の場合】</t>
    <rPh sb="1" eb="3">
      <t>コベツ</t>
    </rPh>
    <phoneticPr fontId="7"/>
  </si>
  <si>
    <t>病害虫・雑草の発生状況を把握した上で防除の要否及びタイミングの判断に努める</t>
  </si>
  <si>
    <t>機械・農作業の共同化等営農組織の育成</t>
  </si>
  <si>
    <t>ふりがな</t>
  </si>
  <si>
    <t>うち復旧済面積</t>
    <rPh sb="2" eb="4">
      <t>フッキュウ</t>
    </rPh>
    <rPh sb="4" eb="5">
      <t>ズ</t>
    </rPh>
    <rPh sb="5" eb="7">
      <t>メンセキ</t>
    </rPh>
    <phoneticPr fontId="7"/>
  </si>
  <si>
    <t>○○の実施に当たって集落全体の企画・立案・取りまとめを行う</t>
  </si>
  <si>
    <t>[178]超急傾加算_うち国費</t>
    <rPh sb="13" eb="15">
      <t>コクヒ</t>
    </rPh>
    <phoneticPr fontId="7"/>
  </si>
  <si>
    <t>所在地</t>
    <rPh sb="0" eb="3">
      <t>ショザイチ</t>
    </rPh>
    <phoneticPr fontId="7"/>
  </si>
  <si>
    <t>協定参加者数（人）</t>
    <rPh sb="0" eb="2">
      <t>キョウテイ</t>
    </rPh>
    <rPh sb="2" eb="5">
      <t>サンカシャ</t>
    </rPh>
    <rPh sb="5" eb="6">
      <t>スウ</t>
    </rPh>
    <rPh sb="7" eb="8">
      <t>ニン</t>
    </rPh>
    <phoneticPr fontId="7"/>
  </si>
  <si>
    <t>Ⅰ．　</t>
  </si>
  <si>
    <t>地区の概要（共通）</t>
  </si>
  <si>
    <t>○○集落申し合わせ事項による</t>
    <rPh sb="2" eb="4">
      <t>シュウラク</t>
    </rPh>
    <rPh sb="4" eb="5">
      <t>モウ</t>
    </rPh>
    <rPh sb="6" eb="7">
      <t>ア</t>
    </rPh>
    <rPh sb="9" eb="11">
      <t>ジコウ</t>
    </rPh>
    <phoneticPr fontId="7"/>
  </si>
  <si>
    <t>申請予定無し</t>
  </si>
  <si>
    <t>別紙　</t>
    <rPh sb="0" eb="2">
      <t>ベッシ</t>
    </rPh>
    <phoneticPr fontId="7"/>
  </si>
  <si>
    <t>[013]うち中核的リーダー</t>
  </si>
  <si>
    <t>Ⅴ． その他多面的機能の発揮の促進に資する事業に係る計画書</t>
  </si>
  <si>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7"/>
  </si>
  <si>
    <t>Ⅰ．地区の概要</t>
    <rPh sb="2" eb="4">
      <t>チク</t>
    </rPh>
    <rPh sb="5" eb="7">
      <t>ガイヨウ</t>
    </rPh>
    <phoneticPr fontId="7"/>
  </si>
  <si>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7"/>
  </si>
  <si>
    <t>終期</t>
  </si>
  <si>
    <t>農薬散布等の施設の整備</t>
    <rPh sb="0" eb="2">
      <t>ノウヤク</t>
    </rPh>
    <rPh sb="2" eb="4">
      <t>サンプ</t>
    </rPh>
    <rPh sb="4" eb="5">
      <t>トウ</t>
    </rPh>
    <rPh sb="6" eb="8">
      <t>シセツ</t>
    </rPh>
    <rPh sb="9" eb="11">
      <t>セイビ</t>
    </rPh>
    <phoneticPr fontId="7"/>
  </si>
  <si>
    <t>協定農用地
面積</t>
  </si>
  <si>
    <t>ネットワーク化により連携して実施する活動</t>
    <rPh sb="6" eb="7">
      <t>カ</t>
    </rPh>
    <rPh sb="10" eb="12">
      <t>レンケイ</t>
    </rPh>
    <rPh sb="14" eb="16">
      <t>ジッシ</t>
    </rPh>
    <rPh sb="18" eb="20">
      <t>カツドウ</t>
    </rPh>
    <phoneticPr fontId="7"/>
  </si>
  <si>
    <t xml:space="preserve"> １．活動期間</t>
    <rPh sb="3" eb="5">
      <t>カツドウ</t>
    </rPh>
    <rPh sb="5" eb="7">
      <t>キカン</t>
    </rPh>
    <phoneticPr fontId="7"/>
  </si>
  <si>
    <t>34 生物多様性保全計画の策定</t>
  </si>
  <si>
    <r>
      <t xml:space="preserve">活動開始年度
</t>
    </r>
    <r>
      <rPr>
        <sz val="9"/>
        <color theme="1"/>
        <rFont val="ＭＳ 明朝"/>
      </rPr>
      <t>(計画認定年度)</t>
    </r>
    <rPh sb="0" eb="2">
      <t>カツドウ</t>
    </rPh>
    <rPh sb="2" eb="4">
      <t>カイシ</t>
    </rPh>
    <rPh sb="4" eb="6">
      <t>ネンド</t>
    </rPh>
    <phoneticPr fontId="7"/>
  </si>
  <si>
    <t>特認基準</t>
    <rPh sb="0" eb="1">
      <t>トク</t>
    </rPh>
    <rPh sb="1" eb="2">
      <t>ニン</t>
    </rPh>
    <rPh sb="2" eb="4">
      <t>キジュン</t>
    </rPh>
    <phoneticPr fontId="7"/>
  </si>
  <si>
    <t>⑪</t>
  </si>
  <si>
    <t>交付金の
交付年数</t>
    <rPh sb="0" eb="3">
      <t>コウフキン</t>
    </rPh>
    <rPh sb="5" eb="7">
      <t>コウフ</t>
    </rPh>
    <rPh sb="7" eb="9">
      <t>ネンスウ</t>
    </rPh>
    <phoneticPr fontId="7"/>
  </si>
  <si>
    <t>（工程の概略）</t>
    <rPh sb="1" eb="3">
      <t>コウテイ</t>
    </rPh>
    <rPh sb="4" eb="6">
      <t>ガイリャク</t>
    </rPh>
    <phoneticPr fontId="7"/>
  </si>
  <si>
    <t>111-2</t>
  </si>
  <si>
    <t>計画変更</t>
    <rPh sb="0" eb="2">
      <t>ケイカク</t>
    </rPh>
    <rPh sb="2" eb="4">
      <t>ヘンコウ</t>
    </rPh>
    <phoneticPr fontId="7"/>
  </si>
  <si>
    <t>（農）〇〇〇　代表理事　〇〇　〇〇</t>
  </si>
  <si>
    <t>⑨鳥獣害対策</t>
    <rPh sb="1" eb="6">
      <t>チョウジュウガイタイサク</t>
    </rPh>
    <phoneticPr fontId="7"/>
  </si>
  <si>
    <t>（１）消耗品及び燃料等は使用者が用意すること。</t>
  </si>
  <si>
    <t>　←　個別協定で法人の場合は、役職も記入してください。</t>
    <rPh sb="3" eb="5">
      <t>コベツ</t>
    </rPh>
    <rPh sb="5" eb="7">
      <t>キョウテイ</t>
    </rPh>
    <rPh sb="8" eb="10">
      <t>ホウジン</t>
    </rPh>
    <rPh sb="11" eb="13">
      <t>バアイ</t>
    </rPh>
    <rPh sb="15" eb="17">
      <t>ヤクショク</t>
    </rPh>
    <rPh sb="18" eb="20">
      <t>キニュウ</t>
    </rPh>
    <phoneticPr fontId="7"/>
  </si>
  <si>
    <t>[074]通常地域_畑_緩傾斜</t>
  </si>
  <si>
    <t>（別紙様式６）</t>
    <rPh sb="1" eb="3">
      <t>ベッシ</t>
    </rPh>
    <rPh sb="3" eb="5">
      <t>ヨウシキ</t>
    </rPh>
    <phoneticPr fontId="7"/>
  </si>
  <si>
    <t>⑨その他（土地改良事業、災害復旧及び地目変換（田から畑等へ）等）</t>
  </si>
  <si>
    <t>自協定が存する計画区域内</t>
    <rPh sb="0" eb="3">
      <t>ジキョウテイ</t>
    </rPh>
    <rPh sb="4" eb="5">
      <t>ゾン</t>
    </rPh>
    <rPh sb="7" eb="12">
      <t>ケイカククイキナイ</t>
    </rPh>
    <phoneticPr fontId="7"/>
  </si>
  <si>
    <t>資源向上支払（長寿命化）</t>
    <rPh sb="0" eb="2">
      <t>シゲン</t>
    </rPh>
    <rPh sb="2" eb="4">
      <t>コウジョウ</t>
    </rPh>
    <rPh sb="4" eb="6">
      <t>シハラ</t>
    </rPh>
    <rPh sb="7" eb="11">
      <t>チョウジュミョウカ</t>
    </rPh>
    <phoneticPr fontId="7"/>
  </si>
  <si>
    <t>参画組織数計</t>
    <rPh sb="0" eb="2">
      <t>サンカク</t>
    </rPh>
    <rPh sb="2" eb="5">
      <t>ソシキスウ</t>
    </rPh>
    <rPh sb="5" eb="6">
      <t>ケイ</t>
    </rPh>
    <phoneticPr fontId="7"/>
  </si>
  <si>
    <t>中山間地域等
直接支払</t>
  </si>
  <si>
    <t>氏名</t>
    <rPh sb="0" eb="2">
      <t>シメイ</t>
    </rPh>
    <phoneticPr fontId="7"/>
  </si>
  <si>
    <t>取組状況
（実施している場合：1）</t>
    <rPh sb="0" eb="1">
      <t>トリ</t>
    </rPh>
    <rPh sb="1" eb="2">
      <t>クミ</t>
    </rPh>
    <rPh sb="2" eb="3">
      <t>ジョウ</t>
    </rPh>
    <rPh sb="3" eb="4">
      <t>キョウ</t>
    </rPh>
    <rPh sb="6" eb="8">
      <t>ジッシ</t>
    </rPh>
    <rPh sb="12" eb="14">
      <t>バアイ</t>
    </rPh>
    <phoneticPr fontId="7"/>
  </si>
  <si>
    <t>環境保全型農業直接支払</t>
  </si>
  <si>
    <t>棚田オーナー制度</t>
    <rPh sb="0" eb="2">
      <t>タナダ</t>
    </rPh>
    <rPh sb="6" eb="8">
      <t>セイド</t>
    </rPh>
    <phoneticPr fontId="7"/>
  </si>
  <si>
    <t>−</t>
  </si>
  <si>
    <t xml:space="preserve"> ２．実施区域内の農用地、施設</t>
  </si>
  <si>
    <t>計</t>
    <rPh sb="0" eb="1">
      <t>ケイ</t>
    </rPh>
    <phoneticPr fontId="7"/>
  </si>
  <si>
    <t>達成目標</t>
  </si>
  <si>
    <t>（氏名）</t>
  </si>
  <si>
    <t>年当たり
交付金額
上限</t>
    <rPh sb="0" eb="1">
      <t>ネン</t>
    </rPh>
    <rPh sb="1" eb="2">
      <t>ア</t>
    </rPh>
    <rPh sb="5" eb="8">
      <t>コウフキン</t>
    </rPh>
    <rPh sb="8" eb="9">
      <t>ガク</t>
    </rPh>
    <rPh sb="10" eb="12">
      <t>ジョウゲン</t>
    </rPh>
    <phoneticPr fontId="7"/>
  </si>
  <si>
    <t>田</t>
    <rPh sb="0" eb="1">
      <t>タ</t>
    </rPh>
    <phoneticPr fontId="7"/>
  </si>
  <si>
    <t>関係法令の遵守</t>
  </si>
  <si>
    <t>加算金額（円）</t>
    <rPh sb="0" eb="3">
      <t>カサンキン</t>
    </rPh>
    <rPh sb="3" eb="4">
      <t>ガク</t>
    </rPh>
    <rPh sb="5" eb="6">
      <t>エン</t>
    </rPh>
    <phoneticPr fontId="7"/>
  </si>
  <si>
    <t>畑</t>
    <rPh sb="0" eb="1">
      <t>ハタケ</t>
    </rPh>
    <phoneticPr fontId="7"/>
  </si>
  <si>
    <t>　　５　集落機能強化加算の経過措置</t>
    <rPh sb="4" eb="12">
      <t>シュウラクキノウキョウカカサン</t>
    </rPh>
    <rPh sb="13" eb="17">
      <t>ケイカソチ</t>
    </rPh>
    <phoneticPr fontId="7"/>
  </si>
  <si>
    <t>年齢分類記号リスト</t>
    <rPh sb="0" eb="2">
      <t>ネンレイ</t>
    </rPh>
    <rPh sb="2" eb="4">
      <t>ブンルイ</t>
    </rPh>
    <rPh sb="4" eb="6">
      <t>キゴウ</t>
    </rPh>
    <phoneticPr fontId="7"/>
  </si>
  <si>
    <t>57 やすらぎ・福祉及び教育機能の活用</t>
    <rPh sb="8" eb="10">
      <t>フクシ</t>
    </rPh>
    <rPh sb="10" eb="11">
      <t>オヨ</t>
    </rPh>
    <rPh sb="12" eb="14">
      <t>キョウイク</t>
    </rPh>
    <rPh sb="14" eb="16">
      <t>キノウ</t>
    </rPh>
    <rPh sb="17" eb="19">
      <t>カツヨウ</t>
    </rPh>
    <phoneticPr fontId="126"/>
  </si>
  <si>
    <t>　以下の項目のうち該当項目に○印を記入する。</t>
  </si>
  <si>
    <t>備考
活動支援班員</t>
    <rPh sb="0" eb="2">
      <t>ビコウ</t>
    </rPh>
    <rPh sb="4" eb="6">
      <t>カツドウ</t>
    </rPh>
    <rPh sb="6" eb="8">
      <t>シエン</t>
    </rPh>
    <rPh sb="8" eb="10">
      <t>ハンイン</t>
    </rPh>
    <phoneticPr fontId="7"/>
  </si>
  <si>
    <t>多面支払</t>
    <rPh sb="0" eb="2">
      <t>タメン</t>
    </rPh>
    <rPh sb="3" eb="4">
      <t>バライ</t>
    </rPh>
    <phoneticPr fontId="7"/>
  </si>
  <si>
    <t xml:space="preserve"> ３．実施区域位置図</t>
    <rPh sb="3" eb="5">
      <t>ジッシ</t>
    </rPh>
    <rPh sb="5" eb="7">
      <t>クイキ</t>
    </rPh>
    <rPh sb="7" eb="9">
      <t>イチ</t>
    </rPh>
    <rPh sb="9" eb="10">
      <t>ズ</t>
    </rPh>
    <phoneticPr fontId="7"/>
  </si>
  <si>
    <t>農地面積</t>
    <rPh sb="2" eb="4">
      <t>メンセキ</t>
    </rPh>
    <phoneticPr fontId="7"/>
  </si>
  <si>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7"/>
  </si>
  <si>
    <t>ため池</t>
    <rPh sb="2" eb="3">
      <t>イケ</t>
    </rPh>
    <phoneticPr fontId="7"/>
  </si>
  <si>
    <t>ネットワーク化により連携して実施する活動の開始時期</t>
    <rPh sb="6" eb="7">
      <t>カ</t>
    </rPh>
    <rPh sb="10" eb="12">
      <t>レンケイ</t>
    </rPh>
    <rPh sb="14" eb="16">
      <t>ジッシ</t>
    </rPh>
    <rPh sb="18" eb="20">
      <t>カツドウ</t>
    </rPh>
    <rPh sb="21" eb="23">
      <t>カイシ</t>
    </rPh>
    <rPh sb="23" eb="25">
      <t>ジキ</t>
    </rPh>
    <phoneticPr fontId="7"/>
  </si>
  <si>
    <t>80歳以上</t>
    <rPh sb="2" eb="3">
      <t>サイ</t>
    </rPh>
    <rPh sb="3" eb="5">
      <t>イジョウ</t>
    </rPh>
    <phoneticPr fontId="7"/>
  </si>
  <si>
    <t>うち、資源向上支払
（長寿命化）の対象施設</t>
    <rPh sb="3" eb="5">
      <t>シゲン</t>
    </rPh>
    <rPh sb="5" eb="7">
      <t>コウジョウ</t>
    </rPh>
    <rPh sb="7" eb="9">
      <t>シハライ</t>
    </rPh>
    <rPh sb="17" eb="19">
      <t>タイショウ</t>
    </rPh>
    <rPh sb="19" eb="21">
      <t>シセツ</t>
    </rPh>
    <phoneticPr fontId="7"/>
  </si>
  <si>
    <t>通　年　施　行　実　施　計　画</t>
  </si>
  <si>
    <t>⑦　鳥類の餌場の確保</t>
    <rPh sb="2" eb="4">
      <t>チョウルイ</t>
    </rPh>
    <rPh sb="5" eb="7">
      <t>エサバ</t>
    </rPh>
    <rPh sb="8" eb="10">
      <t>カクホ</t>
    </rPh>
    <phoneticPr fontId="7"/>
  </si>
  <si>
    <t>※　延長は、小数点以下第１位まで記入する。</t>
    <rPh sb="2" eb="4">
      <t>エンチョウ</t>
    </rPh>
    <rPh sb="6" eb="9">
      <t>ショウスウテン</t>
    </rPh>
    <rPh sb="9" eb="11">
      <t>イカ</t>
    </rPh>
    <rPh sb="11" eb="12">
      <t>ダイ</t>
    </rPh>
    <rPh sb="13" eb="14">
      <t>イ</t>
    </rPh>
    <rPh sb="16" eb="18">
      <t>キニュウ</t>
    </rPh>
    <phoneticPr fontId="7"/>
  </si>
  <si>
    <t>※適宜【選択肢】シートに項目を追加ください</t>
    <rPh sb="1" eb="3">
      <t>テキギ</t>
    </rPh>
    <rPh sb="4" eb="7">
      <t>センタクシ</t>
    </rPh>
    <rPh sb="12" eb="14">
      <t>コウモク</t>
    </rPh>
    <rPh sb="15" eb="17">
      <t>ツイカ</t>
    </rPh>
    <phoneticPr fontId="7"/>
  </si>
  <si>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7"/>
  </si>
  <si>
    <t>総参加
人数</t>
    <rPh sb="0" eb="1">
      <t>ソウ</t>
    </rPh>
    <rPh sb="1" eb="3">
      <t>サンカ</t>
    </rPh>
    <rPh sb="4" eb="6">
      <t>ニンズウ</t>
    </rPh>
    <phoneticPr fontId="7"/>
  </si>
  <si>
    <t>農作業受委託契約している農地を中山間の農地に入れる場合は写しを提出
（個別協定）</t>
    <rPh sb="0" eb="3">
      <t>ノウサギョウ</t>
    </rPh>
    <rPh sb="3" eb="6">
      <t>ジュイタク</t>
    </rPh>
    <rPh sb="6" eb="8">
      <t>ケイヤク</t>
    </rPh>
    <rPh sb="12" eb="14">
      <t>ノウチ</t>
    </rPh>
    <rPh sb="15" eb="18">
      <t>チュウサンカン</t>
    </rPh>
    <rPh sb="19" eb="21">
      <t>ノウチ</t>
    </rPh>
    <rPh sb="22" eb="23">
      <t>イ</t>
    </rPh>
    <rPh sb="25" eb="27">
      <t>バアイ</t>
    </rPh>
    <rPh sb="28" eb="29">
      <t>ウツ</t>
    </rPh>
    <rPh sb="31" eb="33">
      <t>テイシュツ</t>
    </rPh>
    <rPh sb="35" eb="37">
      <t>コベツ</t>
    </rPh>
    <rPh sb="37" eb="39">
      <t>キョウテイ</t>
    </rPh>
    <phoneticPr fontId="7"/>
  </si>
  <si>
    <t>重複面積
（多面支払・中山間直払）</t>
  </si>
  <si>
    <t>○○組合　組合長　○○ ○○</t>
  </si>
  <si>
    <t>　※多面支払の活動計画書及び中山間直払の集落協定に位置づけられている施設等については、多面支払
　　の活動組織により活動を実施し、また、多面支払の交付金を充てることとする。</t>
  </si>
  <si>
    <t>（別添１）</t>
    <rPh sb="1" eb="3">
      <t>ベッテン</t>
    </rPh>
    <phoneticPr fontId="7"/>
  </si>
  <si>
    <t>(2) 水路・農道等</t>
  </si>
  <si>
    <t>組織名称：</t>
  </si>
  <si>
    <t>（参考様式第12号）</t>
    <rPh sb="1" eb="3">
      <t>サンコウ</t>
    </rPh>
    <rPh sb="3" eb="5">
      <t>ヨウシキ</t>
    </rPh>
    <rPh sb="5" eb="6">
      <t>ダイ</t>
    </rPh>
    <rPh sb="8" eb="9">
      <t>ゴウ</t>
    </rPh>
    <phoneticPr fontId="7"/>
  </si>
  <si>
    <t>１号事業（多面支払）</t>
    <rPh sb="7" eb="9">
      <t>シハライ</t>
    </rPh>
    <phoneticPr fontId="7"/>
  </si>
  <si>
    <t>[268]その他</t>
    <rPh sb="7" eb="8">
      <t>タ</t>
    </rPh>
    <phoneticPr fontId="7"/>
  </si>
  <si>
    <t>　４　次のとおり支出する。</t>
  </si>
  <si>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7"/>
  </si>
  <si>
    <t>2号事業（中山間直払）</t>
  </si>
  <si>
    <t>①耕作放棄されそうな農用地については、集落内外の担い手農家や第３セクター等による利用権の設定等や農作業の委託を行う。</t>
  </si>
  <si>
    <t>３号事業（環境直払）</t>
    <rPh sb="5" eb="7">
      <t>カンキョウ</t>
    </rPh>
    <rPh sb="7" eb="9">
      <t>チョクバライ</t>
    </rPh>
    <phoneticPr fontId="7"/>
  </si>
  <si>
    <t>（確定申告に基づく農業所得＋専従者給与額－負債の償還額）／農業従事者数</t>
  </si>
  <si>
    <t>（別添２）</t>
  </si>
  <si>
    <t>４－１～４－３</t>
  </si>
  <si>
    <t>構成員一覧</t>
    <rPh sb="0" eb="3">
      <t>コウセイイン</t>
    </rPh>
    <rPh sb="3" eb="5">
      <t>イチラン</t>
    </rPh>
    <phoneticPr fontId="7"/>
  </si>
  <si>
    <r>
      <t>　機械等の利用料金は</t>
    </r>
    <r>
      <rPr>
        <sz val="11"/>
        <color rgb="FFFF0000"/>
        <rFont val="ＭＳ 明朝"/>
      </rPr>
      <t>○○</t>
    </r>
    <r>
      <rPr>
        <sz val="11"/>
        <color auto="1"/>
        <rFont val="ＭＳ 明朝"/>
      </rPr>
      <t>とする。ただし、組合員以外の者が利用する場合はこの限りではない。</t>
    </r>
  </si>
  <si>
    <t>役職名</t>
    <rPh sb="0" eb="3">
      <t>ヤクショクメイ</t>
    </rPh>
    <phoneticPr fontId="7"/>
  </si>
  <si>
    <t>氏名
（代表者名、
団体名）</t>
    <rPh sb="0" eb="2">
      <t>シメイ</t>
    </rPh>
    <phoneticPr fontId="7"/>
  </si>
  <si>
    <t>交付対象外（田採草放牧地混在地）</t>
    <rPh sb="6" eb="7">
      <t>デン</t>
    </rPh>
    <rPh sb="7" eb="9">
      <t>サイソウ</t>
    </rPh>
    <rPh sb="9" eb="11">
      <t>ホウボク</t>
    </rPh>
    <rPh sb="11" eb="12">
      <t>チ</t>
    </rPh>
    <rPh sb="12" eb="14">
      <t>コンザイ</t>
    </rPh>
    <rPh sb="14" eb="15">
      <t>チ</t>
    </rPh>
    <phoneticPr fontId="7"/>
  </si>
  <si>
    <t>多面的機能支払分類番号リスト</t>
  </si>
  <si>
    <t>中山間地域等直接支払</t>
  </si>
  <si>
    <t>注１）合計協定面積は10ha以上であること。
注２）統合する予定がない場合は自協定のみ記載すること。</t>
  </si>
  <si>
    <t>他の市町村で環境保全型農業直接支払を実施している場合は、その市町村名を全て記載</t>
  </si>
  <si>
    <t>[118]特認地域_採草放牧地_急傾斜</t>
  </si>
  <si>
    <t>みどり認定</t>
    <rPh sb="3" eb="5">
      <t>ニンテイ</t>
    </rPh>
    <phoneticPr fontId="7"/>
  </si>
  <si>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7"/>
  </si>
  <si>
    <t>①耕作者が農作業を継続できなくなった場合には、速やかに農業委員会のあっせんを受ける。</t>
  </si>
  <si>
    <t>推進活動</t>
    <rPh sb="0" eb="2">
      <t>スイシン</t>
    </rPh>
    <rPh sb="2" eb="4">
      <t>カツドウ</t>
    </rPh>
    <phoneticPr fontId="7"/>
  </si>
  <si>
    <t>認定済</t>
  </si>
  <si>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</si>
  <si>
    <t>注５：他の市町村で環境保全型農業直接支払を実施している場合は、その市町村名を全て記載すること。</t>
  </si>
  <si>
    <t>使用者氏名</t>
  </si>
  <si>
    <t>申請中又は申請予定</t>
  </si>
  <si>
    <t>注）「氏名（現体制）」は、本計画作成時点での役職者名を記載。「氏名（後任予定者）」は、現体制の担当者の次に担当となる人（予定）の氏名を記載。「氏名（現体制）」とは別の人を「氏名（後任予定者）」記載すること（同一人物の記載は不可）。</t>
  </si>
  <si>
    <t>代表者</t>
    <rPh sb="0" eb="2">
      <t>ダイヒョウ</t>
    </rPh>
    <rPh sb="2" eb="3">
      <t>シャ</t>
    </rPh>
    <phoneticPr fontId="7"/>
  </si>
  <si>
    <t>[247]共同利用機械購入等費</t>
  </si>
  <si>
    <t>上限
単価</t>
    <rPh sb="0" eb="2">
      <t>ジョウゲン</t>
    </rPh>
    <phoneticPr fontId="7"/>
  </si>
  <si>
    <t>（単位：円）</t>
  </si>
  <si>
    <r>
      <t>①協議会型</t>
    </r>
    <r>
      <rPr>
        <vertAlign val="superscript"/>
        <sz val="11"/>
        <color auto="1"/>
        <rFont val="ＭＳ 明朝"/>
      </rPr>
      <t>注１）</t>
    </r>
    <rPh sb="1" eb="4">
      <t>キョウギカイ</t>
    </rPh>
    <rPh sb="4" eb="5">
      <t>ガタ</t>
    </rPh>
    <rPh sb="5" eb="6">
      <t>チュウ</t>
    </rPh>
    <phoneticPr fontId="7"/>
  </si>
  <si>
    <t>①協定識別事項</t>
    <rPh sb="1" eb="3">
      <t>キョウテイ</t>
    </rPh>
    <rPh sb="3" eb="5">
      <t>シキベツ</t>
    </rPh>
    <rPh sb="5" eb="7">
      <t>ジコウ</t>
    </rPh>
    <phoneticPr fontId="7"/>
  </si>
  <si>
    <t>○○ ○○</t>
  </si>
  <si>
    <t>協定認定年度（交付開始年度）</t>
    <rPh sb="0" eb="2">
      <t>キョウテイ</t>
    </rPh>
    <rPh sb="2" eb="4">
      <t>ニンテイ</t>
    </rPh>
    <rPh sb="4" eb="6">
      <t>ネンド</t>
    </rPh>
    <rPh sb="7" eb="9">
      <t>コウフ</t>
    </rPh>
    <rPh sb="9" eb="11">
      <t>カイシ</t>
    </rPh>
    <rPh sb="11" eb="13">
      <t>ネンド</t>
    </rPh>
    <phoneticPr fontId="7"/>
  </si>
  <si>
    <t>○</t>
  </si>
  <si>
    <t>農産物等の販売促進関係費</t>
  </si>
  <si>
    <t>①　賃借権設定・農作業の委託</t>
    <rPh sb="2" eb="4">
      <t>チンシャク</t>
    </rPh>
    <rPh sb="4" eb="5">
      <t>ケン</t>
    </rPh>
    <rPh sb="5" eb="7">
      <t>セッテイ</t>
    </rPh>
    <rPh sb="8" eb="11">
      <t>ノウサギョウ</t>
    </rPh>
    <rPh sb="12" eb="14">
      <t>イタク</t>
    </rPh>
    <phoneticPr fontId="7"/>
  </si>
  <si>
    <t>A</t>
  </si>
  <si>
    <t>(４)機械等の使用中の事故等は、使用者の責任となり、組合は一切の責任を負いませんの　で充分注意してください。</t>
  </si>
  <si>
    <t>書記担当</t>
    <rPh sb="0" eb="2">
      <t>ショキ</t>
    </rPh>
    <rPh sb="2" eb="4">
      <t>タントウ</t>
    </rPh>
    <phoneticPr fontId="7"/>
  </si>
  <si>
    <t>１　農作業受委託の内容</t>
  </si>
  <si>
    <t>[047]畑_特認基準</t>
  </si>
  <si>
    <t>会計担当</t>
    <rPh sb="0" eb="2">
      <t>カイケイ</t>
    </rPh>
    <rPh sb="2" eb="4">
      <t>タントウ</t>
    </rPh>
    <phoneticPr fontId="7"/>
  </si>
  <si>
    <t>３－６．役員の継承計画</t>
    <rPh sb="4" eb="6">
      <t>ヤクイン</t>
    </rPh>
    <rPh sb="7" eb="11">
      <t>ケイショウケイカク</t>
    </rPh>
    <phoneticPr fontId="7"/>
  </si>
  <si>
    <t>[207]ネットワーク化加算_人材確保数</t>
  </si>
  <si>
    <t>C</t>
  </si>
  <si>
    <t>[203]ネットワーク化加算_加算金額</t>
  </si>
  <si>
    <t>L</t>
  </si>
  <si>
    <t>景観形成・生活環境保全</t>
    <rPh sb="0" eb="2">
      <t>ケイカン</t>
    </rPh>
    <rPh sb="2" eb="4">
      <t>ケイセイ</t>
    </rPh>
    <rPh sb="5" eb="7">
      <t>セイカツ</t>
    </rPh>
    <rPh sb="7" eb="9">
      <t>カンキョウ</t>
    </rPh>
    <rPh sb="9" eb="11">
      <t>ホゼン</t>
    </rPh>
    <phoneticPr fontId="7"/>
  </si>
  <si>
    <t>協定面積</t>
    <rPh sb="0" eb="4">
      <t>キョウテイメンセキ</t>
    </rPh>
    <phoneticPr fontId="7"/>
  </si>
  <si>
    <t>エ</t>
  </si>
  <si>
    <t>注２　「※」の記載内容に該当しない場合は「（該当しない　□）」にチェックしてください。
　　　この場合、当該項目の申請時・報告時のチェックは不要です。</t>
  </si>
  <si>
    <t>　以下の項目から１項目以上（２で管理の対象とする水路・農道等が、多面的機能支払交付金実施要綱別紙１第５の２に基づく活動計画に定める施設と同一である場合は、２項目以上）を選択する。</t>
  </si>
  <si>
    <t>キ</t>
  </si>
  <si>
    <t>[017]農業法人数</t>
    <rPh sb="5" eb="7">
      <t>ノウギョウ</t>
    </rPh>
    <rPh sb="7" eb="9">
      <t>ホウジン</t>
    </rPh>
    <rPh sb="9" eb="10">
      <t>スウ</t>
    </rPh>
    <phoneticPr fontId="7"/>
  </si>
  <si>
    <t>活動計画（目標）</t>
  </si>
  <si>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7"/>
  </si>
  <si>
    <t>ケ</t>
  </si>
  <si>
    <t>ア）簡易補修</t>
    <rPh sb="2" eb="4">
      <t>カンイ</t>
    </rPh>
    <rPh sb="4" eb="6">
      <t>ホシュウ</t>
    </rPh>
    <phoneticPr fontId="7"/>
  </si>
  <si>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7"/>
  </si>
  <si>
    <t>広島県三原市〇〇町〇〇６０００－６０</t>
    <rPh sb="0" eb="3">
      <t>ヒロシマケン</t>
    </rPh>
    <rPh sb="3" eb="6">
      <t>ミハラシ</t>
    </rPh>
    <rPh sb="8" eb="9">
      <t>チョウ</t>
    </rPh>
    <phoneticPr fontId="7"/>
  </si>
  <si>
    <t>中山間地域等直接支払分類記号リスト</t>
  </si>
  <si>
    <t>３－５．統合の工程</t>
    <rPh sb="4" eb="6">
      <t>トウゴウ</t>
    </rPh>
    <rPh sb="7" eb="9">
      <t>コウテイ</t>
    </rPh>
    <phoneticPr fontId="7"/>
  </si>
  <si>
    <t>注１：「多面的機能支払」「中山間地域等直接支払」「環境保全型農業直接支払」の欄は、各支払に取り組む者に○印を記入。</t>
  </si>
  <si>
    <t>注７：「多面的機能支払」のみに取り組む場合、住所の記入は不要。</t>
  </si>
  <si>
    <t>[351]備考欄</t>
  </si>
  <si>
    <t>（中山間地域等直接支払交付金）</t>
  </si>
  <si>
    <t>　１　交付金は、集落を代表して</t>
  </si>
  <si>
    <t>　次の活動のうち取り組む項目に○印を記入するとともに、現状及び達成目標について具体的に記載し、実施する。</t>
  </si>
  <si>
    <t>第１  集落協定の実施体制</t>
  </si>
  <si>
    <t>統合の予定</t>
    <rPh sb="0" eb="2">
      <t>トウゴウ</t>
    </rPh>
    <rPh sb="3" eb="5">
      <t>ヨテイ</t>
    </rPh>
    <phoneticPr fontId="7"/>
  </si>
  <si>
    <t>３－３．統合で解決しようとする課題</t>
    <rPh sb="4" eb="6">
      <t>トウゴウ</t>
    </rPh>
    <rPh sb="7" eb="9">
      <t>カイケツ</t>
    </rPh>
    <rPh sb="15" eb="17">
      <t>カダイ</t>
    </rPh>
    <phoneticPr fontId="7"/>
  </si>
  <si>
    <t>実施要領の運用第６の１の(1)のオの役割</t>
  </si>
  <si>
    <t>[067]通常地域_田_緩傾斜</t>
  </si>
  <si>
    <t>役職名等</t>
  </si>
  <si>
    <t>代表者</t>
    <rPh sb="0" eb="3">
      <t>ダイヒョウシャ</t>
    </rPh>
    <phoneticPr fontId="7"/>
  </si>
  <si>
    <t>[121]特認地域_採草放牧地_交付対象外（田採草混在地）</t>
  </si>
  <si>
    <t>丙川　三郎</t>
  </si>
  <si>
    <t>書記担当</t>
  </si>
  <si>
    <t>会計担当</t>
  </si>
  <si>
    <t>甲田　太郎</t>
  </si>
  <si>
    <t>目指すべき将来像</t>
  </si>
  <si>
    <t>[222]スマート農業加算_目標年度</t>
    <rPh sb="9" eb="11">
      <t>ノウギョウ</t>
    </rPh>
    <phoneticPr fontId="7"/>
  </si>
  <si>
    <t>注）事務作業が一部の者に集中して過大な負担となっていないか、事務作業を担う者への報酬が適正な水準となっているか等について、協定参加者で確認すること。</t>
  </si>
  <si>
    <t>２　集落協定上の基幹的活動において中核的なリーダーとしての役割を果たす担い手として指定する者</t>
  </si>
  <si>
    <t>　○ 使途：　</t>
  </si>
  <si>
    <t>第３　農業生産活動等として取り組むべき事項</t>
  </si>
  <si>
    <t>２．ネットワーク化の計画</t>
    <rPh sb="8" eb="9">
      <t>カ</t>
    </rPh>
    <rPh sb="10" eb="12">
      <t>ケイカク</t>
    </rPh>
    <phoneticPr fontId="7"/>
  </si>
  <si>
    <t>[175]超急傾加算_加算面積_田</t>
  </si>
  <si>
    <t>[115]特認地域_草地_交付対象外（田草地混在）</t>
  </si>
  <si>
    <t>氏　名</t>
    <rPh sb="0" eb="1">
      <t>シ</t>
    </rPh>
    <rPh sb="2" eb="3">
      <t>ナ</t>
    </rPh>
    <phoneticPr fontId="7"/>
  </si>
  <si>
    <t>特認地域　草地　交付基準別</t>
    <rPh sb="0" eb="1">
      <t>トク</t>
    </rPh>
    <rPh sb="1" eb="2">
      <t>ニン</t>
    </rPh>
    <rPh sb="2" eb="4">
      <t>チイキ</t>
    </rPh>
    <rPh sb="5" eb="7">
      <t>クサチ</t>
    </rPh>
    <rPh sb="8" eb="10">
      <t>コウフ</t>
    </rPh>
    <rPh sb="10" eb="12">
      <t>キジュン</t>
    </rPh>
    <rPh sb="12" eb="13">
      <t>ベツ</t>
    </rPh>
    <phoneticPr fontId="7"/>
  </si>
  <si>
    <t>１－２．ネットワーク化活動計画作成時点</t>
    <rPh sb="10" eb="15">
      <t>カカツドウケイカク</t>
    </rPh>
    <rPh sb="15" eb="19">
      <t>サクセイジテン</t>
    </rPh>
    <phoneticPr fontId="7"/>
  </si>
  <si>
    <t>活動の対象地区又は施設</t>
  </si>
  <si>
    <t>該当</t>
    <rPh sb="0" eb="2">
      <t>ガイトウ</t>
    </rPh>
    <phoneticPr fontId="7"/>
  </si>
  <si>
    <t>整数</t>
    <rPh sb="0" eb="2">
      <t>セイスウ</t>
    </rPh>
    <phoneticPr fontId="7"/>
  </si>
  <si>
    <t>[134]協定農用地の一部除外_死亡・病気・高齢</t>
  </si>
  <si>
    <t>○○○○</t>
  </si>
  <si>
    <t>○○の実施に当たって○○地区の企画・立案・取りまとめを行う</t>
    <rPh sb="12" eb="14">
      <t>チク</t>
    </rPh>
    <phoneticPr fontId="7"/>
  </si>
  <si>
    <t>④ネットワーク化加算の適用（加算措置を利用する場合）</t>
    <rPh sb="7" eb="8">
      <t>カ</t>
    </rPh>
    <rPh sb="8" eb="10">
      <t>カサン</t>
    </rPh>
    <rPh sb="11" eb="13">
      <t>テキヨウ</t>
    </rPh>
    <rPh sb="14" eb="18">
      <t>カサンソチ</t>
    </rPh>
    <rPh sb="19" eb="21">
      <t>リヨウ</t>
    </rPh>
    <rPh sb="23" eb="25">
      <t>バアイ</t>
    </rPh>
    <phoneticPr fontId="7"/>
  </si>
  <si>
    <t>132-1</t>
  </si>
  <si>
    <t>畑
20度以上</t>
  </si>
  <si>
    <t>共同取組活動支出総額（円）</t>
    <rPh sb="0" eb="2">
      <t>キョウドウ</t>
    </rPh>
    <rPh sb="2" eb="4">
      <t>トリクミ</t>
    </rPh>
    <rPh sb="4" eb="6">
      <t>カツドウ</t>
    </rPh>
    <rPh sb="6" eb="8">
      <t>シシュツ</t>
    </rPh>
    <rPh sb="8" eb="10">
      <t>ソウガク</t>
    </rPh>
    <rPh sb="11" eb="12">
      <t>エン</t>
    </rPh>
    <phoneticPr fontId="7"/>
  </si>
  <si>
    <t>中核的リーダーの人数（人）</t>
    <rPh sb="0" eb="3">
      <t>チュウカクテキ</t>
    </rPh>
    <rPh sb="8" eb="10">
      <t>ニンズウ</t>
    </rPh>
    <rPh sb="11" eb="12">
      <t>ニン</t>
    </rPh>
    <phoneticPr fontId="7"/>
  </si>
  <si>
    <r>
      <rPr>
        <sz val="9"/>
        <color auto="1"/>
        <rFont val="ＭＳ ゴシック"/>
      </rPr>
      <t>［新たな人材の確保に関する取組］</t>
    </r>
    <r>
      <rPr>
        <sz val="9"/>
        <color rgb="FFFF0000"/>
        <rFont val="ＭＳ ゴシック"/>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color auto="1"/>
        <rFont val="ＭＳ ゴシック"/>
      </rPr>
      <t xml:space="preserve">[集落機能を強化する取組]
</t>
    </r>
    <r>
      <rPr>
        <sz val="9"/>
        <color rgb="FFFF0000"/>
        <rFont val="ＭＳ ゴシック"/>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</si>
  <si>
    <t>自動入力</t>
    <rPh sb="0" eb="2">
      <t>ジドウ</t>
    </rPh>
    <rPh sb="2" eb="4">
      <t>ニュウリョク</t>
    </rPh>
    <phoneticPr fontId="7"/>
  </si>
  <si>
    <t>[150]復旧_自然災害_うち復旧済面積</t>
  </si>
  <si>
    <t>　以下の項目のうち該当項目に○印を記入</t>
  </si>
  <si>
    <t>交付金</t>
  </si>
  <si>
    <t>該 当</t>
  </si>
  <si>
    <t>[288]協定参加者それぞれが、作物生産、加工・直売等様々な工夫により再生可能な所得を確保</t>
  </si>
  <si>
    <t>[265]簡易な基盤整備</t>
  </si>
  <si>
    <t>管理作業者</t>
  </si>
  <si>
    <t>注２）加算上限額（円）は、面積×上限単価（円）の合計額とする。</t>
  </si>
  <si>
    <t>基礎
単価</t>
    <rPh sb="0" eb="2">
      <t>キソ</t>
    </rPh>
    <rPh sb="3" eb="5">
      <t>タンカ</t>
    </rPh>
    <phoneticPr fontId="7"/>
  </si>
  <si>
    <t>内                 容</t>
  </si>
  <si>
    <t>その他の内容</t>
    <rPh sb="2" eb="3">
      <t>タ</t>
    </rPh>
    <rPh sb="4" eb="6">
      <t>ナイヨウ</t>
    </rPh>
    <phoneticPr fontId="7"/>
  </si>
  <si>
    <t>②農業公社が受託する。</t>
  </si>
  <si>
    <t>[283]堆きゅう肥施肥、拮抗作物利用、合鴨・鯉利用、輪作徹底、緑肥作付</t>
  </si>
  <si>
    <t>××組合　組合長　○○ ○○</t>
  </si>
  <si>
    <t>①協定参加者全員で泥上げ、草刈りを行う。</t>
  </si>
  <si>
    <t>棚田資源を活かした振興活動</t>
    <rPh sb="0" eb="4">
      <t>タナダシゲン</t>
    </rPh>
    <rPh sb="5" eb="6">
      <t>イ</t>
    </rPh>
    <rPh sb="9" eb="13">
      <t>シンコウカツドウ</t>
    </rPh>
    <phoneticPr fontId="7"/>
  </si>
  <si>
    <r>
      <t xml:space="preserve">③その他（別途の規約）
</t>
    </r>
    <r>
      <rPr>
        <sz val="10"/>
        <color rgb="FFFF0000"/>
        <rFont val="ＭＳ ゴシック"/>
      </rPr>
      <t>（例：泥上げ、草刈り等の水路・農道の管理等は多面的機能支払交付金により行う。）</t>
    </r>
    <rPh sb="13" eb="14">
      <t>レイ</t>
    </rPh>
    <phoneticPr fontId="7"/>
  </si>
  <si>
    <t>第３　協定対象となる農用地</t>
  </si>
  <si>
    <t>　（基本分）</t>
  </si>
  <si>
    <t>（単位：㎡）</t>
  </si>
  <si>
    <t>多面的機能支払活動組織
（保全会）</t>
    <rPh sb="0" eb="3">
      <t>タメンテキ</t>
    </rPh>
    <rPh sb="3" eb="7">
      <t>キノウシハライ</t>
    </rPh>
    <rPh sb="7" eb="11">
      <t>カツドウソシキ</t>
    </rPh>
    <rPh sb="13" eb="16">
      <t>ホゼンカイ</t>
    </rPh>
    <phoneticPr fontId="7"/>
  </si>
  <si>
    <t>既荒廃農地の復旧面積計</t>
    <rPh sb="0" eb="1">
      <t>キ</t>
    </rPh>
    <rPh sb="1" eb="5">
      <t>コウハイノウチ</t>
    </rPh>
    <rPh sb="6" eb="8">
      <t>フッキュウ</t>
    </rPh>
    <rPh sb="8" eb="10">
      <t>メンセキ</t>
    </rPh>
    <rPh sb="10" eb="11">
      <t>ケイ</t>
    </rPh>
    <phoneticPr fontId="7"/>
  </si>
  <si>
    <t>田</t>
  </si>
  <si>
    <t>％</t>
  </si>
  <si>
    <t>草地</t>
  </si>
  <si>
    <t>積立累計額</t>
  </si>
  <si>
    <t>開始時刻</t>
    <rPh sb="0" eb="2">
      <t>カイシ</t>
    </rPh>
    <rPh sb="2" eb="4">
      <t>ジコク</t>
    </rPh>
    <phoneticPr fontId="7"/>
  </si>
  <si>
    <t>日付</t>
    <rPh sb="0" eb="2">
      <t>ヒヅケ</t>
    </rPh>
    <phoneticPr fontId="7"/>
  </si>
  <si>
    <t>交付
上限額</t>
    <rPh sb="3" eb="5">
      <t>ジョウゲン</t>
    </rPh>
    <phoneticPr fontId="7"/>
  </si>
  <si>
    <t>○○組合　組合長　○○ ○○</t>
    <rPh sb="2" eb="4">
      <t>クミアイ</t>
    </rPh>
    <rPh sb="5" eb="8">
      <t>クミアイチョウ</t>
    </rPh>
    <phoneticPr fontId="7"/>
  </si>
  <si>
    <t>新規就農者等による農業生産</t>
  </si>
  <si>
    <t>[230]集落機能強化加算の経過措置_達成状況</t>
  </si>
  <si>
    <t>[019]土地改良区</t>
  </si>
  <si>
    <t>この規定に定めのない事項については、組合長が関係者と協議する等して対応し、その結果を役員会に報告するものとする。</t>
  </si>
  <si>
    <t>協定全体</t>
  </si>
  <si>
    <t>　１　棚田地域振興活動加算</t>
  </si>
  <si>
    <t>面積（㎡）</t>
  </si>
  <si>
    <t>広島県三原市〇〇町〇〇５５５５－５５</t>
    <rPh sb="0" eb="3">
      <t>ヒロシマケン</t>
    </rPh>
    <rPh sb="3" eb="6">
      <t>ミハラシ</t>
    </rPh>
    <rPh sb="8" eb="9">
      <t>チョウ</t>
    </rPh>
    <phoneticPr fontId="7"/>
  </si>
  <si>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</si>
  <si>
    <t>面積×上限単価
（円）</t>
    <rPh sb="3" eb="5">
      <t>ジョウゲン</t>
    </rPh>
    <phoneticPr fontId="7"/>
  </si>
  <si>
    <t>③農地保全（草刈り、荒廃防止活動等）</t>
    <rPh sb="1" eb="3">
      <t>ノウチ</t>
    </rPh>
    <rPh sb="3" eb="5">
      <t>ホゼン</t>
    </rPh>
    <rPh sb="6" eb="8">
      <t>クサカ</t>
    </rPh>
    <rPh sb="10" eb="12">
      <t>コウハイ</t>
    </rPh>
    <rPh sb="12" eb="14">
      <t>ボウシ</t>
    </rPh>
    <rPh sb="14" eb="16">
      <t>カツドウ</t>
    </rPh>
    <rPh sb="16" eb="17">
      <t>トウ</t>
    </rPh>
    <phoneticPr fontId="7"/>
  </si>
  <si>
    <r>
      <t xml:space="preserve">活動項目番号（左詰め）
</t>
    </r>
    <r>
      <rPr>
        <b/>
        <sz val="8"/>
        <color rgb="FFFF0000"/>
        <rFont val="メイリオ"/>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7"/>
  </si>
  <si>
    <t>面積×上限単価の計
（円）</t>
    <rPh sb="3" eb="5">
      <t>ジョウゲン</t>
    </rPh>
    <phoneticPr fontId="7"/>
  </si>
  <si>
    <t>農業者
以外</t>
    <rPh sb="0" eb="3">
      <t>ノウギョウシャ</t>
    </rPh>
    <rPh sb="4" eb="6">
      <t>イガイ</t>
    </rPh>
    <phoneticPr fontId="7"/>
  </si>
  <si>
    <t>加算上限額
（円）</t>
    <rPh sb="2" eb="4">
      <t>ジョウゲン</t>
    </rPh>
    <phoneticPr fontId="7"/>
  </si>
  <si>
    <t>[192]超急傾加算_目標_販売_直売所等での販売</t>
  </si>
  <si>
    <r>
      <t xml:space="preserve">（構成員や活動参加者の安定的な確保に向けた取組を記載）
</t>
    </r>
    <r>
      <rPr>
        <sz val="11"/>
        <color rgb="FFFF0000"/>
        <rFont val="ＭＳ 明朝"/>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</si>
  <si>
    <t>土地利用調整関係費</t>
  </si>
  <si>
    <t>[291]活動方策のチェック</t>
  </si>
  <si>
    <t>　集落の目指すべき将来像を実現するための活動方策について○印を記入する（複数可）。また、活動方策に対する５年間の活動計画（目標）を記載する。</t>
  </si>
  <si>
    <t>　２　超急傾斜農地保全管理加算</t>
  </si>
  <si>
    <t>　３　ネットワーク化加算</t>
  </si>
  <si>
    <t>自己所有地</t>
  </si>
  <si>
    <t>133-2</t>
  </si>
  <si>
    <t>上限単価
(円/10a)</t>
    <rPh sb="0" eb="2">
      <t>ジョウゲン</t>
    </rPh>
    <phoneticPr fontId="7"/>
  </si>
  <si>
    <t>ネットワーク化加算の適用（加算措置を利用する場合）</t>
    <rPh sb="6" eb="7">
      <t>カ</t>
    </rPh>
    <rPh sb="7" eb="9">
      <t>カサン</t>
    </rPh>
    <rPh sb="10" eb="12">
      <t>テキヨウ</t>
    </rPh>
    <rPh sb="13" eb="17">
      <t>カサンソチ</t>
    </rPh>
    <rPh sb="18" eb="20">
      <t>リヨウ</t>
    </rPh>
    <rPh sb="22" eb="24">
      <t>バアイ</t>
    </rPh>
    <phoneticPr fontId="7"/>
  </si>
  <si>
    <t>農業生産組織数</t>
    <rPh sb="0" eb="6">
      <t>ノウギョウセイサンソシキ</t>
    </rPh>
    <rPh sb="6" eb="7">
      <t>スウ</t>
    </rPh>
    <phoneticPr fontId="7"/>
  </si>
  <si>
    <t>加算上限額
（円）</t>
    <rPh sb="0" eb="2">
      <t>カサン</t>
    </rPh>
    <phoneticPr fontId="7"/>
  </si>
  <si>
    <t>設置場所</t>
  </si>
  <si>
    <t>　　ネットワーク化又は統合状況</t>
    <rPh sb="8" eb="9">
      <t>カ</t>
    </rPh>
    <rPh sb="9" eb="10">
      <t>マタ</t>
    </rPh>
    <phoneticPr fontId="7"/>
  </si>
  <si>
    <t>統合する集落協定名</t>
    <rPh sb="0" eb="2">
      <t>トウゴウ</t>
    </rPh>
    <rPh sb="4" eb="6">
      <t>シュウラク</t>
    </rPh>
    <rPh sb="8" eb="9">
      <t>メイ</t>
    </rPh>
    <phoneticPr fontId="7"/>
  </si>
  <si>
    <t>③景観作物を作付ける。</t>
  </si>
  <si>
    <t>[251]法人設立関係費</t>
  </si>
  <si>
    <t>[218]スマート農業加算_加算面積計</t>
    <rPh sb="9" eb="11">
      <t>ノウギョウ</t>
    </rPh>
    <phoneticPr fontId="7"/>
  </si>
  <si>
    <t>病害虫・雑草の発生状況を把握した上で防除の要否及びタイミングの判断に努める（再掲）</t>
    <rPh sb="38" eb="40">
      <t>サイケイ</t>
    </rPh>
    <phoneticPr fontId="7"/>
  </si>
  <si>
    <t>ブランド化</t>
    <rPh sb="4" eb="5">
      <t>カ</t>
    </rPh>
    <phoneticPr fontId="7"/>
  </si>
  <si>
    <t>対象農用地面積（㎡）</t>
  </si>
  <si>
    <t>注２）加算上限額（円）は、面積×上限単価（円）及び200万円のうち、いずれか低い額とする。</t>
  </si>
  <si>
    <t>行を追加する場合はこれより上の行を「コピーして追加」してください。</t>
  </si>
  <si>
    <t>[182]超急傾加算_目標_保全_土壌流入、土壌流出の防止</t>
  </si>
  <si>
    <t>　１  農用地に関する事項</t>
  </si>
  <si>
    <t>　　４　スマート農業加算</t>
    <rPh sb="8" eb="10">
      <t>ノウギョウ</t>
    </rPh>
    <phoneticPr fontId="7"/>
  </si>
  <si>
    <t>54 地域住民による直営施工</t>
  </si>
  <si>
    <t>Ⅲ　ネットワーク化加算</t>
    <rPh sb="8" eb="9">
      <t>カ</t>
    </rPh>
    <rPh sb="9" eb="11">
      <t>カサン</t>
    </rPh>
    <phoneticPr fontId="7"/>
  </si>
  <si>
    <t>　○ 繰越予定年度：</t>
  </si>
  <si>
    <t>申請時
（します）</t>
    <rPh sb="0" eb="3">
      <t>シンセイジ</t>
    </rPh>
    <phoneticPr fontId="7"/>
  </si>
  <si>
    <t>共同取組活動充当額（円）</t>
    <rPh sb="0" eb="2">
      <t>キョウドウ</t>
    </rPh>
    <rPh sb="2" eb="4">
      <t>トリクミ</t>
    </rPh>
    <rPh sb="4" eb="6">
      <t>カツドウ</t>
    </rPh>
    <rPh sb="6" eb="8">
      <t>ジュウトウ</t>
    </rPh>
    <rPh sb="8" eb="9">
      <t>ガク</t>
    </rPh>
    <rPh sb="10" eb="11">
      <t>エン</t>
    </rPh>
    <phoneticPr fontId="7"/>
  </si>
  <si>
    <t>スマート農業加算</t>
    <rPh sb="4" eb="6">
      <t>ノウギョウ</t>
    </rPh>
    <phoneticPr fontId="7"/>
  </si>
  <si>
    <t>加算上限額
（円）</t>
    <rPh sb="0" eb="2">
      <t>カサン</t>
    </rPh>
    <rPh sb="2" eb="5">
      <t>ジョウゲンガク</t>
    </rPh>
    <phoneticPr fontId="7"/>
  </si>
  <si>
    <t>第４  集落マスタープラン（必須事項）</t>
  </si>
  <si>
    <t>例)地域運営組織と連携した集落機能強化</t>
  </si>
  <si>
    <t>[347]農業者が支援する</t>
  </si>
  <si>
    <t>（５）廃棄物の発生抑制、
　　 適正な循環的な利用及び適正な処分</t>
  </si>
  <si>
    <t>　集落の目指すべき将来像に○印を記入する（複数可）。</t>
  </si>
  <si>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農薬の適正な使用・保管</t>
    </r>
    <r>
      <rPr>
        <sz val="11"/>
        <color auto="1"/>
        <rFont val="ＭＳ Ｐゴシック"/>
      </rPr>
      <t xml:space="preserve">
（該当しない　　　）</t>
    </r>
  </si>
  <si>
    <t>⑤統合は必要ないと考えている</t>
  </si>
  <si>
    <t>項　　　　　目</t>
  </si>
  <si>
    <t>共通</t>
    <rPh sb="0" eb="2">
      <t>キョウツウ</t>
    </rPh>
    <phoneticPr fontId="7"/>
  </si>
  <si>
    <t>①将来にわたり農業生産活動等が可能となる集落内の実施体制構築</t>
  </si>
  <si>
    <t>注２）対象農用地面積は、中山間地域等直接支払交付金実施要領第４の２の対象農用地の面積をいう。</t>
  </si>
  <si>
    <t>[267]地場農産物の加工・販売</t>
  </si>
  <si>
    <t>[185]超急傾加算_目標_保全_鳥獣害防止施設の維持</t>
  </si>
  <si>
    <t>②協定の担い手となる新たな人材の育成・確保</t>
  </si>
  <si>
    <t>③協定参加者それぞれが、作物生産、加工・直売等さまざまな工夫により再生産可能な所得を確保</t>
  </si>
  <si>
    <t>２　将来像を実現するための目標と活動計画</t>
  </si>
  <si>
    <t>通常地域+特認地域</t>
    <rPh sb="0" eb="2">
      <t>ツウジョウ</t>
    </rPh>
    <rPh sb="2" eb="4">
      <t>チイキ</t>
    </rPh>
    <rPh sb="5" eb="6">
      <t>トク</t>
    </rPh>
    <rPh sb="6" eb="7">
      <t>ニン</t>
    </rPh>
    <rPh sb="7" eb="9">
      <t>チイキ</t>
    </rPh>
    <phoneticPr fontId="7"/>
  </si>
  <si>
    <t>高付加価値型農業</t>
  </si>
  <si>
    <t>担い手への農地集積</t>
  </si>
  <si>
    <t>農業生産条件の強化</t>
  </si>
  <si>
    <t>借入面積</t>
  </si>
  <si>
    <r>
      <rPr>
        <sz val="9"/>
        <color auto="1"/>
        <rFont val="ＭＳ ゴシック"/>
      </rPr>
      <t>[ア　棚田等の保全]</t>
    </r>
    <r>
      <rPr>
        <sz val="9"/>
        <color rgb="FFFF0000"/>
        <rFont val="ＭＳ ゴシック"/>
      </rPr>
      <t xml:space="preserve">
</t>
    </r>
  </si>
  <si>
    <t>[053]草地_草地比率の高い草地</t>
  </si>
  <si>
    <t>令和○年○月○日</t>
    <rPh sb="0" eb="2">
      <t>レイワ</t>
    </rPh>
    <rPh sb="3" eb="4">
      <t>ネン</t>
    </rPh>
    <rPh sb="5" eb="6">
      <t>ガツ</t>
    </rPh>
    <rPh sb="7" eb="8">
      <t>ニチ</t>
    </rPh>
    <phoneticPr fontId="7"/>
  </si>
  <si>
    <t>地場産農産物等の加工・販売</t>
  </si>
  <si>
    <t>[082]通常地域_草地_草地比率の高い草地</t>
  </si>
  <si>
    <t>１月</t>
  </si>
  <si>
    <t>交付対象者の氏名・名称</t>
  </si>
  <si>
    <t>共同で支え合う集団的かつ持続可能な体制整備</t>
  </si>
  <si>
    <t>[227]集落機能強化加算の経過措置_うち国費</t>
    <rPh sb="21" eb="23">
      <t>コクヒ</t>
    </rPh>
    <phoneticPr fontId="7"/>
  </si>
  <si>
    <t>その他（自由記載）</t>
  </si>
  <si>
    <t>（自由記載）</t>
  </si>
  <si>
    <t>協定締結面積総計</t>
    <rPh sb="0" eb="2">
      <t>キョウテイ</t>
    </rPh>
    <rPh sb="2" eb="4">
      <t>テイケツ</t>
    </rPh>
    <rPh sb="4" eb="6">
      <t>メンセキ</t>
    </rPh>
    <rPh sb="6" eb="8">
      <t>ソウケイ</t>
    </rPh>
    <phoneticPr fontId="7"/>
  </si>
  <si>
    <t>注）体制整備単価の取組を行う協定については、第８との整合を図ること。</t>
  </si>
  <si>
    <t>通常地域面積計</t>
    <rPh sb="0" eb="2">
      <t>ツウジョウ</t>
    </rPh>
    <rPh sb="2" eb="4">
      <t>チイキ</t>
    </rPh>
    <rPh sb="4" eb="6">
      <t>メンセキ</t>
    </rPh>
    <rPh sb="6" eb="7">
      <t>ケイ</t>
    </rPh>
    <phoneticPr fontId="7"/>
  </si>
  <si>
    <t>第５　農業生産活動等として取り組むべき事項</t>
  </si>
  <si>
    <t>⑥魚類・昆虫類の保護を行う（ビオトープの確保）。</t>
  </si>
  <si>
    <t>　多面的機能支払交付金実施要綱別紙１第５の２に基づく活動計画に定める施設と同一。</t>
  </si>
  <si>
    <t>・</t>
  </si>
  <si>
    <t>具　体　的　に　取　り　組　む　行　為</t>
  </si>
  <si>
    <t>28 年度活動計画の策定</t>
  </si>
  <si>
    <t>５月</t>
  </si>
  <si>
    <t>②既荒廃農地を協定農用地に含める場合には、荒廃農地の復旧又は畜産的利用を行う。</t>
  </si>
  <si>
    <t>③既荒廃農地を協定農用地に含めない場合には、協定農用地に悪影響を与えないよう草刈り、防虫対策等の保全管理を行う。</t>
  </si>
  <si>
    <t>３－２、
３－６、３－７</t>
  </si>
  <si>
    <t>②事務局機能の強化</t>
    <rPh sb="1" eb="4">
      <t>ジムキョク</t>
    </rPh>
    <rPh sb="4" eb="6">
      <t>キノウ</t>
    </rPh>
    <rPh sb="7" eb="9">
      <t>キョウカ</t>
    </rPh>
    <phoneticPr fontId="7"/>
  </si>
  <si>
    <t>（参考）</t>
    <rPh sb="1" eb="3">
      <t>サンコウ</t>
    </rPh>
    <phoneticPr fontId="7"/>
  </si>
  <si>
    <t>④農地法面の崩壊を未然に防止するため、集落内の担い手を中心に定期的な点検を行う。　</t>
  </si>
  <si>
    <t>⑦農業の担い手育成</t>
    <rPh sb="1" eb="3">
      <t>ノウギョウ</t>
    </rPh>
    <rPh sb="4" eb="5">
      <t>ニナ</t>
    </rPh>
    <rPh sb="6" eb="7">
      <t>テ</t>
    </rPh>
    <rPh sb="7" eb="9">
      <t>イクセイ</t>
    </rPh>
    <phoneticPr fontId="7"/>
  </si>
  <si>
    <t>⑥作業道の設置、排水改良等簡易な基盤整備を行う。</t>
  </si>
  <si>
    <t>管理方法等</t>
  </si>
  <si>
    <t>⑦定農用地における農業生産活動が維持されるよう担い手（認定農業者、これに準ずるものとして市町村長が認定した者、第３セクター、特定農業法人、農業協同組合、生産組織等）を確保する。</t>
  </si>
  <si>
    <t>現在の連携状況</t>
    <rPh sb="0" eb="2">
      <t>ゲンザイ</t>
    </rPh>
    <rPh sb="3" eb="7">
      <t>レンケイジョウキョウ</t>
    </rPh>
    <phoneticPr fontId="7"/>
  </si>
  <si>
    <t>⑧集落の新たな雇用創出や地域経済の活性化に資する地場農産物の加工・販売を行う。</t>
  </si>
  <si>
    <t>①水　路</t>
  </si>
  <si>
    <t>備　　　考</t>
  </si>
  <si>
    <t>②超急傾斜農地保全管理加算</t>
  </si>
  <si>
    <t>[063]採草放牧地_交付対象外（田採草放牧地混在以外)</t>
  </si>
  <si>
    <t>ウ）その他（</t>
  </si>
  <si>
    <t>②農　道</t>
  </si>
  <si>
    <t>Ｋ.農村環境保全活動</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</si>
  <si>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7"/>
  </si>
  <si>
    <t>NPO法人 ○○○　理事長　○○ ○○</t>
    <rPh sb="3" eb="5">
      <t>ホウジン</t>
    </rPh>
    <rPh sb="10" eb="13">
      <t>リジチョウ</t>
    </rPh>
    <phoneticPr fontId="7"/>
  </si>
  <si>
    <t>③その他</t>
  </si>
  <si>
    <t>別の計画区域内</t>
    <rPh sb="0" eb="1">
      <t>ベツ</t>
    </rPh>
    <rPh sb="2" eb="7">
      <t>ケイカククイキナイ</t>
    </rPh>
    <phoneticPr fontId="7"/>
  </si>
  <si>
    <t>体制を強化したい活動</t>
  </si>
  <si>
    <t>[028]参加者_55～59歳</t>
  </si>
  <si>
    <t>○○を実施する</t>
    <rPh sb="3" eb="5">
      <t>ジッシ</t>
    </rPh>
    <phoneticPr fontId="7"/>
  </si>
  <si>
    <t>　３　多面的機能を増進する活動として以下の項目から１項目以上選択し、実施する。</t>
  </si>
  <si>
    <t>交付対象外(田畑混在地以外)</t>
    <rPh sb="6" eb="8">
      <t>デンパタ</t>
    </rPh>
    <rPh sb="8" eb="10">
      <t>コンザイ</t>
    </rPh>
    <rPh sb="10" eb="11">
      <t>チ</t>
    </rPh>
    <rPh sb="11" eb="13">
      <t>イガイ</t>
    </rPh>
    <phoneticPr fontId="7"/>
  </si>
  <si>
    <t>④土壌流亡に配慮した営農を行う（等高線栽培、根の張る植物を畝間に植栽）。</t>
  </si>
  <si>
    <t>交付対象外（田採草放牧地混在地以外）</t>
    <rPh sb="6" eb="7">
      <t>デン</t>
    </rPh>
    <rPh sb="7" eb="9">
      <t>サイソウ</t>
    </rPh>
    <rPh sb="9" eb="11">
      <t>ホウボク</t>
    </rPh>
    <rPh sb="11" eb="12">
      <t>チ</t>
    </rPh>
    <rPh sb="12" eb="14">
      <t>コンザイ</t>
    </rPh>
    <rPh sb="14" eb="15">
      <t>チ</t>
    </rPh>
    <rPh sb="15" eb="17">
      <t>イガイ</t>
    </rPh>
    <phoneticPr fontId="7"/>
  </si>
  <si>
    <t>⑤体験民宿を実施する（グリーン・ツーリズム）。</t>
  </si>
  <si>
    <t>[123]本体交付金交付額</t>
    <rPh sb="5" eb="7">
      <t>ホンタイ</t>
    </rPh>
    <rPh sb="7" eb="10">
      <t>コウフキン</t>
    </rPh>
    <rPh sb="10" eb="13">
      <t>コウフガク</t>
    </rPh>
    <phoneticPr fontId="7"/>
  </si>
  <si>
    <t>⑨堆きゅう肥の施肥、拮抗植物の利用、アイガモ・鯉の利用、輪作の徹底、緑肥作物の作付け等を行う。</t>
  </si>
  <si>
    <t>⑩その他 （　　　　　　　　　　　　　　　　）</t>
  </si>
  <si>
    <t>Ｅ協定</t>
    <rPh sb="1" eb="3">
      <t>キョウテイ</t>
    </rPh>
    <phoneticPr fontId="7"/>
  </si>
  <si>
    <t>注）法律で義務づけられている行為及び国庫補助事業の補助対象として行われる行為以外のものを１つ以上選択。</t>
  </si>
  <si>
    <t>うち土地改良
通年施行面積(ha)</t>
  </si>
  <si>
    <t>注）上記１～３で定めた共同取組活動を行う際は、作業安全対策の観点から、以下の点に努めること。</t>
  </si>
  <si>
    <r>
      <t>協定締結面積［50］うち</t>
    </r>
    <r>
      <rPr>
        <b/>
        <sz val="10"/>
        <color auto="1"/>
        <rFont val="ＭＳ Ｐゴシック"/>
      </rPr>
      <t>自然災害を受けている農用地の復旧面積</t>
    </r>
    <rPh sb="12" eb="14">
      <t>シゼン</t>
    </rPh>
    <rPh sb="14" eb="16">
      <t>サイガイ</t>
    </rPh>
    <rPh sb="17" eb="18">
      <t>ウ</t>
    </rPh>
    <rPh sb="22" eb="25">
      <t>ノウヨウチ</t>
    </rPh>
    <rPh sb="26" eb="28">
      <t>フッキュウ</t>
    </rPh>
    <rPh sb="28" eb="30">
      <t>メンセキ</t>
    </rPh>
    <phoneticPr fontId="7"/>
  </si>
  <si>
    <t>[165]棚田加算_目標_棚田等の保全_目標年度</t>
  </si>
  <si>
    <t>令和８年６月</t>
    <rPh sb="0" eb="2">
      <t>レイワ</t>
    </rPh>
    <rPh sb="3" eb="4">
      <t>ネン</t>
    </rPh>
    <rPh sb="5" eb="6">
      <t>ガツ</t>
    </rPh>
    <phoneticPr fontId="7"/>
  </si>
  <si>
    <t>作業環境の点検（作業前の危険箇所の確認・共有、機器の定期点検等）</t>
  </si>
  <si>
    <t>【農業生産活動等として取り組むべき事項を実施する場合に使用】</t>
  </si>
  <si>
    <t>注２）承諾のない場合は、交付金の交付の対象者となることが確認できないため、本交付金の実施ができない場合がある。</t>
  </si>
  <si>
    <t>共同取組活動で使用する機械又は使用頻度が高い機械（刈払機等）の安全な使用に関する取組の実施（研修・講習の開催又は参加等）</t>
  </si>
  <si>
    <t>特認地域</t>
    <rPh sb="0" eb="1">
      <t>トク</t>
    </rPh>
    <rPh sb="1" eb="2">
      <t>ニン</t>
    </rPh>
    <rPh sb="2" eb="4">
      <t>チイキ</t>
    </rPh>
    <phoneticPr fontId="7"/>
  </si>
  <si>
    <t>　２　次の通り支出する。</t>
  </si>
  <si>
    <t>第７  交付金の使用方法等</t>
  </si>
  <si>
    <t>〇〇 〇〇（氏名）</t>
  </si>
  <si>
    <t>55　防災・減災力の強化</t>
    <rPh sb="3" eb="5">
      <t>ボウサイ</t>
    </rPh>
    <rPh sb="6" eb="7">
      <t>ゲン</t>
    </rPh>
    <rPh sb="7" eb="8">
      <t>サイ</t>
    </rPh>
    <rPh sb="8" eb="9">
      <t>リョク</t>
    </rPh>
    <rPh sb="10" eb="12">
      <t>キョウカ</t>
    </rPh>
    <phoneticPr fontId="126"/>
  </si>
  <si>
    <t>が市町村より受け取る。</t>
  </si>
  <si>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</si>
  <si>
    <t>金　額</t>
  </si>
  <si>
    <t>共同取組活動</t>
  </si>
  <si>
    <t>[306]担い手等に引き受けてもらうことを希望（受け手が決まっていない）</t>
  </si>
  <si>
    <t>役員報酬</t>
    <rPh sb="2" eb="4">
      <t>ホウシュウ</t>
    </rPh>
    <phoneticPr fontId="7"/>
  </si>
  <si>
    <t>法人設立関係費</t>
  </si>
  <si>
    <t>[162]超急傾斜地棚田加算_加算金額</t>
    <rPh sb="5" eb="9">
      <t>チョウキュウケイシャ</t>
    </rPh>
    <phoneticPr fontId="7"/>
  </si>
  <si>
    <t>鳥獣害防止対策費</t>
  </si>
  <si>
    <t>共同利用機械購入等費</t>
  </si>
  <si>
    <t>多面的機能増進活動費</t>
  </si>
  <si>
    <t>個　　別　　協　　定</t>
  </si>
  <si>
    <r>
      <t>該当</t>
    </r>
    <r>
      <rPr>
        <vertAlign val="superscript"/>
        <sz val="11"/>
        <color auto="1"/>
        <rFont val="ＭＳ 明朝"/>
      </rPr>
      <t>注１）</t>
    </r>
    <rPh sb="0" eb="2">
      <t>ガイトウ</t>
    </rPh>
    <rPh sb="2" eb="3">
      <t>チュウ</t>
    </rPh>
    <phoneticPr fontId="7"/>
  </si>
  <si>
    <t>②別途協定等を締結</t>
    <rPh sb="1" eb="3">
      <t>ベット</t>
    </rPh>
    <rPh sb="3" eb="6">
      <t>キョウテイトウ</t>
    </rPh>
    <rPh sb="7" eb="9">
      <t>テイケツ</t>
    </rPh>
    <phoneticPr fontId="7"/>
  </si>
  <si>
    <t>３のとおり</t>
  </si>
  <si>
    <t>　３　交付金の積立・繰越に係る計画</t>
  </si>
  <si>
    <t>①第６期対策期間中（令和７年度～令和11 年度）での統合を検討する</t>
  </si>
  <si>
    <t>4.多様な組織の参画</t>
    <rPh sb="2" eb="4">
      <t>タヨウ</t>
    </rPh>
    <rPh sb="5" eb="7">
      <t>ソシキ</t>
    </rPh>
    <rPh sb="8" eb="10">
      <t>サンカク</t>
    </rPh>
    <phoneticPr fontId="7"/>
  </si>
  <si>
    <t>[166]棚田加算_目標_棚田等の保全_達成状況</t>
  </si>
  <si>
    <t>　　①　交付金の積立</t>
  </si>
  <si>
    <t>処分の内容</t>
  </si>
  <si>
    <t>⑬</t>
  </si>
  <si>
    <t>　　</t>
  </si>
  <si>
    <t>２－７．ネットワーク化後の統合予定</t>
    <rPh sb="10" eb="11">
      <t>カ</t>
    </rPh>
    <rPh sb="11" eb="12">
      <t>ゴ</t>
    </rPh>
    <rPh sb="13" eb="15">
      <t>トウゴウ</t>
    </rPh>
    <rPh sb="15" eb="17">
      <t>ヨテイ</t>
    </rPh>
    <phoneticPr fontId="7"/>
  </si>
  <si>
    <t>令和7年度</t>
  </si>
  <si>
    <t>鳥獣害防止施設の維持</t>
    <rPh sb="0" eb="2">
      <t>チョウジュウ</t>
    </rPh>
    <rPh sb="2" eb="3">
      <t>ガイ</t>
    </rPh>
    <rPh sb="3" eb="5">
      <t>ボウシ</t>
    </rPh>
    <rPh sb="5" eb="7">
      <t>シセツ</t>
    </rPh>
    <rPh sb="8" eb="10">
      <t>イジ</t>
    </rPh>
    <phoneticPr fontId="7"/>
  </si>
  <si>
    <t>令和8年度</t>
  </si>
  <si>
    <t>令和9年度</t>
  </si>
  <si>
    <t>（ｲ）取り崩し予定等</t>
  </si>
  <si>
    <t>　○ 取り崩し予定年度：</t>
  </si>
  <si>
    <t>（多面的機能支払交付金との共通様式）</t>
  </si>
  <si>
    <t>（協定期間内）</t>
  </si>
  <si>
    <r>
      <t>　○ 取り崩し予定年度における積立累計額：</t>
    </r>
    <r>
      <rPr>
        <u/>
        <sz val="12"/>
        <color rgb="FFFF0000"/>
        <rFont val="ＭＳ 明朝"/>
      </rPr>
      <t>　</t>
    </r>
  </si>
  <si>
    <t>円</t>
    <rPh sb="0" eb="1">
      <t>エン</t>
    </rPh>
    <phoneticPr fontId="7"/>
  </si>
  <si>
    <t>に要する経費（具体的に記入）</t>
    <rPh sb="7" eb="10">
      <t>グタイテキ</t>
    </rPh>
    <rPh sb="11" eb="13">
      <t>キニュウ</t>
    </rPh>
    <phoneticPr fontId="7"/>
  </si>
  <si>
    <t>　　②　次年度への繰越</t>
  </si>
  <si>
    <t>（当該年度の翌年度）</t>
  </si>
  <si>
    <r>
      <t>　○ 繰越予定額：</t>
    </r>
    <r>
      <rPr>
        <u/>
        <sz val="12"/>
        <color rgb="FFFF0000"/>
        <rFont val="ＭＳ 明朝"/>
      </rPr>
      <t>　</t>
    </r>
    <rPh sb="3" eb="5">
      <t>クリコシ</t>
    </rPh>
    <rPh sb="5" eb="7">
      <t>ヨテイ</t>
    </rPh>
    <phoneticPr fontId="7"/>
  </si>
  <si>
    <t>災害の発生が想定される箇所・施設に対する災害発生時の復旧等</t>
  </si>
  <si>
    <t>第８  農業生産活動等の体制整備として取り組むべき事項（体制整備単価交付必須事項）</t>
  </si>
  <si>
    <t>②別途協定等を締結</t>
    <rPh sb="1" eb="5">
      <t>ベットキョウテイ</t>
    </rPh>
    <rPh sb="5" eb="6">
      <t>トウ</t>
    </rPh>
    <rPh sb="7" eb="9">
      <t>テイケツ</t>
    </rPh>
    <phoneticPr fontId="7"/>
  </si>
  <si>
    <t>　ネットワーク化活動計画を作成する。</t>
    <rPh sb="7" eb="8">
      <t>カ</t>
    </rPh>
    <rPh sb="8" eb="12">
      <t>カツドウケイカク</t>
    </rPh>
    <phoneticPr fontId="7"/>
  </si>
  <si>
    <t>耐用年数</t>
  </si>
  <si>
    <t>14 ため池の泥上げ</t>
  </si>
  <si>
    <t>取　り　組　む　べ　き　事　項</t>
  </si>
  <si>
    <t>耕作又は維持管理が行われなかった</t>
    <rPh sb="0" eb="2">
      <t>コウサク</t>
    </rPh>
    <rPh sb="2" eb="3">
      <t>マタ</t>
    </rPh>
    <rPh sb="4" eb="6">
      <t>イジ</t>
    </rPh>
    <rPh sb="6" eb="8">
      <t>カンリ</t>
    </rPh>
    <rPh sb="9" eb="10">
      <t>オコナ</t>
    </rPh>
    <phoneticPr fontId="7"/>
  </si>
  <si>
    <t>要記載項目</t>
    <rPh sb="0" eb="3">
      <t>ヨウキサイ</t>
    </rPh>
    <rPh sb="3" eb="5">
      <t>コウモク</t>
    </rPh>
    <phoneticPr fontId="7"/>
  </si>
  <si>
    <t xml:space="preserve">　【加算措置の場合に使用】 </t>
  </si>
  <si>
    <t>第９　加算措置適用のために取り組むべき事項（加算措置必須要件）</t>
  </si>
  <si>
    <t>　次の活動のうち集落として取り組む項目に○印を記入するとともに、取組期間、現状及び達成目標について具体的に記載し、実施する。</t>
  </si>
  <si>
    <t>[081]通常地域_草地_緩傾斜</t>
  </si>
  <si>
    <t>項　　　目</t>
  </si>
  <si>
    <t>第１回変更</t>
    <rPh sb="0" eb="1">
      <t>ダイ</t>
    </rPh>
    <rPh sb="2" eb="3">
      <t>カイ</t>
    </rPh>
    <rPh sb="3" eb="5">
      <t>ヘンコウ</t>
    </rPh>
    <phoneticPr fontId="7"/>
  </si>
  <si>
    <t>⑤　柵、ネットの設置等鳥獣被害防止</t>
    <rPh sb="2" eb="3">
      <t>サク</t>
    </rPh>
    <rPh sb="8" eb="10">
      <t>セッチ</t>
    </rPh>
    <rPh sb="10" eb="11">
      <t>トウ</t>
    </rPh>
    <rPh sb="11" eb="13">
      <t>チョウジュウ</t>
    </rPh>
    <rPh sb="13" eb="15">
      <t>ヒガイ</t>
    </rPh>
    <rPh sb="15" eb="17">
      <t>ボウシ</t>
    </rPh>
    <phoneticPr fontId="7"/>
  </si>
  <si>
    <t>取組期間</t>
  </si>
  <si>
    <t>超急傾斜農地
○○団地
対象農用地面積：
●●●㎡ 
（田●●㎡,畑●●㎡）</t>
  </si>
  <si>
    <t>③ネットワーク化加算</t>
    <rPh sb="7" eb="8">
      <t>カ</t>
    </rPh>
    <phoneticPr fontId="7"/>
  </si>
  <si>
    <t>共同利用施設整備等費</t>
    <rPh sb="0" eb="2">
      <t>キョウドウ</t>
    </rPh>
    <rPh sb="2" eb="4">
      <t>リヨウ</t>
    </rPh>
    <rPh sb="4" eb="6">
      <t>シセツ</t>
    </rPh>
    <rPh sb="6" eb="8">
      <t>セイビ</t>
    </rPh>
    <rPh sb="8" eb="9">
      <t>トウ</t>
    </rPh>
    <rPh sb="9" eb="10">
      <t>ヒ</t>
    </rPh>
    <phoneticPr fontId="7"/>
  </si>
  <si>
    <t>⑯</t>
  </si>
  <si>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</si>
  <si>
    <r>
      <rPr>
        <sz val="9"/>
        <color auto="1"/>
        <rFont val="ＭＳ ゴシック"/>
      </rPr>
      <t>［ネットワーク化・統合等により実現する農業生産活動等の継続のための取組］</t>
    </r>
    <r>
      <rPr>
        <sz val="9"/>
        <color rgb="FFFF0000"/>
        <rFont val="ＭＳ ゴシック"/>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</si>
  <si>
    <t>④スマート農業加算</t>
    <rPh sb="5" eb="7">
      <t>ノウギョウ</t>
    </rPh>
    <phoneticPr fontId="7"/>
  </si>
  <si>
    <t>例) 協定農用地の担い手の集積面積●●ha（令和６年度末）</t>
  </si>
  <si>
    <t>共同機械担当</t>
    <rPh sb="0" eb="4">
      <t>キョウドウキカイ</t>
    </rPh>
    <rPh sb="4" eb="6">
      <t>タントウ</t>
    </rPh>
    <phoneticPr fontId="7"/>
  </si>
  <si>
    <r>
      <rPr>
        <sz val="9"/>
        <color auto="1"/>
        <rFont val="ＭＳ ゴシック"/>
      </rPr>
      <t>[スマート農業による作業の省力化・効率化を図る取組]</t>
    </r>
    <r>
      <rPr>
        <sz val="9"/>
        <color rgb="FFFF0000"/>
        <rFont val="ＭＳ ゴシック"/>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</si>
  <si>
    <t>通常地域</t>
    <rPh sb="0" eb="2">
      <t>ツウジョウ</t>
    </rPh>
    <rPh sb="2" eb="4">
      <t>チイキ</t>
    </rPh>
    <phoneticPr fontId="7"/>
  </si>
  <si>
    <t>第２条</t>
  </si>
  <si>
    <t>注１）</t>
  </si>
  <si>
    <t>⑥農作業の共同化</t>
  </si>
  <si>
    <t>設定権利者等名(出し手)</t>
  </si>
  <si>
    <t>注２）</t>
  </si>
  <si>
    <t>達成目標は、取組期間の最終年度までに達成される地域の現状を踏まえた定量的な目標を記載する。なお、②については、取組期間の最終年度までに達成される地域の現状を踏まえた目標を記載する。</t>
  </si>
  <si>
    <t>共通パッケージの作成</t>
    <rPh sb="0" eb="2">
      <t>キョウツウ</t>
    </rPh>
    <rPh sb="8" eb="10">
      <t>サクセイ</t>
    </rPh>
    <phoneticPr fontId="7"/>
  </si>
  <si>
    <t>（別紙様式３）</t>
    <rPh sb="1" eb="3">
      <t>ベッシ</t>
    </rPh>
    <rPh sb="3" eb="5">
      <t>ヨウシキ</t>
    </rPh>
    <phoneticPr fontId="7"/>
  </si>
  <si>
    <t>第１条</t>
  </si>
  <si>
    <t>農道</t>
    <rPh sb="0" eb="2">
      <t>ノウドウ</t>
    </rPh>
    <phoneticPr fontId="126"/>
  </si>
  <si>
    <t>区   分</t>
  </si>
  <si>
    <t>41 その他（生態系保全）</t>
    <rPh sb="5" eb="6">
      <t>タ</t>
    </rPh>
    <rPh sb="7" eb="10">
      <t>セイタイケイ</t>
    </rPh>
    <rPh sb="10" eb="12">
      <t>ホゼン</t>
    </rPh>
    <phoneticPr fontId="7"/>
  </si>
  <si>
    <t>施　 　設</t>
  </si>
  <si>
    <t xml:space="preserve"> 管理作業の
 代  表  者</t>
  </si>
  <si>
    <t>（超急傾斜地棚田加算）（田1/10以上、畑20度以上）</t>
    <rPh sb="12" eb="13">
      <t>タ</t>
    </rPh>
    <rPh sb="17" eb="19">
      <t>イジョウ</t>
    </rPh>
    <rPh sb="20" eb="21">
      <t>ハタケ</t>
    </rPh>
    <rPh sb="23" eb="26">
      <t>ドイジョウ</t>
    </rPh>
    <phoneticPr fontId="7"/>
  </si>
  <si>
    <t>令和　　　　年　　　　月　　　　日　　　　　時　　　　　分　　返却</t>
  </si>
  <si>
    <t>活動内容</t>
    <rPh sb="0" eb="2">
      <t>カツドウ</t>
    </rPh>
    <rPh sb="2" eb="4">
      <t>ナイヨウ</t>
    </rPh>
    <phoneticPr fontId="7"/>
  </si>
  <si>
    <t>用水路</t>
    <rPh sb="0" eb="1">
      <t>ヨウ</t>
    </rPh>
    <phoneticPr fontId="7"/>
  </si>
  <si>
    <r>
      <t xml:space="preserve">○○用水路
</t>
    </r>
    <r>
      <rPr>
        <sz val="10"/>
        <color rgb="FFFF0000"/>
        <rFont val="ＭＳ 明朝"/>
      </rPr>
      <t>（水路の延長○m)</t>
    </r>
    <rPh sb="2" eb="5">
      <t>ヨウスイロ</t>
    </rPh>
    <phoneticPr fontId="7"/>
  </si>
  <si>
    <t>受託料の額(円)</t>
  </si>
  <si>
    <t>60 広報活動・農的関係人口の拡大</t>
    <rPh sb="8" eb="14">
      <t>ノウテキカンケイジンコウ</t>
    </rPh>
    <rPh sb="15" eb="17">
      <t>カクダイ</t>
    </rPh>
    <phoneticPr fontId="7"/>
  </si>
  <si>
    <t>代表者
○○○○</t>
    <rPh sb="0" eb="3">
      <t>ダイヒョウシャ</t>
    </rPh>
    <phoneticPr fontId="7"/>
  </si>
  <si>
    <t>①事務の一元化（共同事務局の設置や
外部委託）</t>
  </si>
  <si>
    <t>農事組合法人 ××営農　代表理事　○○ ○○</t>
  </si>
  <si>
    <t>排水路</t>
  </si>
  <si>
    <r>
      <t xml:space="preserve">○○排水路
</t>
    </r>
    <r>
      <rPr>
        <sz val="10"/>
        <color rgb="FFFF0000"/>
        <rFont val="ＭＳ 明朝"/>
      </rPr>
      <t>（水路の延長○m)</t>
    </r>
    <rPh sb="2" eb="5">
      <t>ハイスイロ</t>
    </rPh>
    <phoneticPr fontId="7"/>
  </si>
  <si>
    <r>
      <t xml:space="preserve">○○農道
</t>
    </r>
    <r>
      <rPr>
        <sz val="10"/>
        <color rgb="FFFF0000"/>
        <rFont val="ＭＳ 明朝"/>
      </rPr>
      <t>（水路の延長○m)</t>
    </r>
    <rPh sb="2" eb="4">
      <t>ノウドウ</t>
    </rPh>
    <phoneticPr fontId="7"/>
  </si>
  <si>
    <t>都道府
県名</t>
  </si>
  <si>
    <t>○○○○他</t>
    <rPh sb="4" eb="5">
      <t>ホカ</t>
    </rPh>
    <phoneticPr fontId="7"/>
  </si>
  <si>
    <t>59　都道府県、市町村が特に認める活動</t>
    <rPh sb="3" eb="7">
      <t>トドウフケン</t>
    </rPh>
    <rPh sb="8" eb="11">
      <t>シチョウソン</t>
    </rPh>
    <rPh sb="12" eb="13">
      <t>トク</t>
    </rPh>
    <rPh sb="14" eb="15">
      <t>ミト</t>
    </rPh>
    <rPh sb="17" eb="19">
      <t>カツドウ</t>
    </rPh>
    <phoneticPr fontId="126"/>
  </si>
  <si>
    <t>※自作地を対象としない場合は、</t>
    <rPh sb="1" eb="4">
      <t>ジサクチ</t>
    </rPh>
    <rPh sb="5" eb="7">
      <t>タイショウ</t>
    </rPh>
    <rPh sb="11" eb="13">
      <t>バアイ</t>
    </rPh>
    <phoneticPr fontId="7"/>
  </si>
  <si>
    <t>作　物</t>
  </si>
  <si>
    <t>23 その他</t>
  </si>
  <si>
    <t>事業名
(工期)</t>
    <rPh sb="0" eb="1">
      <t>コト</t>
    </rPh>
    <rPh sb="1" eb="2">
      <t>ギョウ</t>
    </rPh>
    <rPh sb="2" eb="3">
      <t>メイ</t>
    </rPh>
    <rPh sb="5" eb="7">
      <t>コウキ</t>
    </rPh>
    <phoneticPr fontId="7"/>
  </si>
  <si>
    <t>④機械・施設の共同利用</t>
  </si>
  <si>
    <t>（ 別紙様式９ ）</t>
  </si>
  <si>
    <t>[041]田_特認基準</t>
  </si>
  <si>
    <t>⑧その他</t>
    <rPh sb="3" eb="4">
      <t>タ</t>
    </rPh>
    <phoneticPr fontId="7"/>
  </si>
  <si>
    <t>関係市町村名</t>
  </si>
  <si>
    <t>区　分</t>
    <rPh sb="0" eb="1">
      <t>ク</t>
    </rPh>
    <rPh sb="2" eb="3">
      <t>ブン</t>
    </rPh>
    <phoneticPr fontId="7"/>
  </si>
  <si>
    <t>年度工事実施予定区域</t>
  </si>
  <si>
    <t>工事計画期間及び稲作期間</t>
  </si>
  <si>
    <t>[172]棚田加算_目標_棚田地域の振興_達成状況</t>
  </si>
  <si>
    <t>③農業作業の人材不足</t>
    <rPh sb="1" eb="3">
      <t>ノウギョウ</t>
    </rPh>
    <rPh sb="3" eb="5">
      <t>サギョウ</t>
    </rPh>
    <rPh sb="6" eb="8">
      <t>ジンザイ</t>
    </rPh>
    <rPh sb="8" eb="10">
      <t>ブソク</t>
    </rPh>
    <phoneticPr fontId="7"/>
  </si>
  <si>
    <t>[170]棚田加算_目標_棚田地域の振興</t>
  </si>
  <si>
    <t>実施
面積
(ha)</t>
  </si>
  <si>
    <t>（住所）</t>
  </si>
  <si>
    <t>農業者以外</t>
    <rPh sb="0" eb="3">
      <t>ノウギョウシャ</t>
    </rPh>
    <rPh sb="3" eb="5">
      <t>イガイ</t>
    </rPh>
    <phoneticPr fontId="7"/>
  </si>
  <si>
    <t>うち対
象農用
地面積
(ha)</t>
  </si>
  <si>
    <t>令和　　年</t>
  </si>
  <si>
    <t>－</t>
  </si>
  <si>
    <t>○ネットワーク化活動計画</t>
    <rPh sb="7" eb="8">
      <t>カ</t>
    </rPh>
    <rPh sb="8" eb="12">
      <t>カツドウケイカク</t>
    </rPh>
    <phoneticPr fontId="7"/>
  </si>
  <si>
    <t>４月</t>
  </si>
  <si>
    <t>７月</t>
  </si>
  <si>
    <t>８月</t>
  </si>
  <si>
    <t>９月</t>
  </si>
  <si>
    <t>11月</t>
  </si>
  <si>
    <t>12月</t>
  </si>
  <si>
    <t>２月</t>
  </si>
  <si>
    <t>1-3.体制整備のために行おうとする取組</t>
  </si>
  <si>
    <t>第３回変更</t>
    <rPh sb="0" eb="1">
      <t>ダイ</t>
    </rPh>
    <rPh sb="2" eb="3">
      <t>カイ</t>
    </rPh>
    <rPh sb="3" eb="5">
      <t>ヘンコウ</t>
    </rPh>
    <phoneticPr fontId="7"/>
  </si>
  <si>
    <t>３月</t>
  </si>
  <si>
    <t>うち
中核的リーダー（人）</t>
    <rPh sb="3" eb="6">
      <t>チュウカクテキ</t>
    </rPh>
    <rPh sb="11" eb="12">
      <t>ニン</t>
    </rPh>
    <phoneticPr fontId="7"/>
  </si>
  <si>
    <t>工区</t>
  </si>
  <si>
    <t>⑤　体験民宿（グリーン・ツーリズム）</t>
    <rPh sb="2" eb="4">
      <t>タイケン</t>
    </rPh>
    <rPh sb="4" eb="5">
      <t>ミン</t>
    </rPh>
    <rPh sb="5" eb="6">
      <t>ヤド</t>
    </rPh>
    <phoneticPr fontId="7"/>
  </si>
  <si>
    <t>注３）土地改良通年施行面積は、集落協定等に記載された面積とする（なお、現況の各筆ごとの識別が可能な図面</t>
  </si>
  <si>
    <t>（１／1,000～１／5,000程度）に通年施行区域を赤色で表示したものを添付すること。）。</t>
  </si>
  <si>
    <r>
      <t>⑪その他（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</si>
  <si>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１－３．体制整備のために行おうとする取組</t>
    <rPh sb="4" eb="8">
      <t>タイセイセイビ</t>
    </rPh>
    <rPh sb="12" eb="13">
      <t>オコナ</t>
    </rPh>
    <rPh sb="18" eb="20">
      <t>トリクミ</t>
    </rPh>
    <phoneticPr fontId="7"/>
  </si>
  <si>
    <t>住　所</t>
  </si>
  <si>
    <t xml:space="preserve">終期
</t>
  </si>
  <si>
    <t>氏　名（農 業 者）</t>
  </si>
  <si>
    <t>[075]通常地域_畑_高齢化耕作放棄率</t>
  </si>
  <si>
    <r>
      <t>・</t>
    </r>
    <r>
      <rPr>
        <b/>
        <u/>
        <sz val="10"/>
        <color auto="1"/>
        <rFont val="HG丸ｺﾞｼｯｸM-PRO"/>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7"/>
  </si>
  <si>
    <t>経営規模及び農業所得調書</t>
  </si>
  <si>
    <t>Ⅱ　超急傾斜農地保全管理加算</t>
    <rPh sb="2" eb="3">
      <t>チョウ</t>
    </rPh>
    <rPh sb="3" eb="6">
      <t>キュウケイシャ</t>
    </rPh>
    <rPh sb="6" eb="8">
      <t>ノウチ</t>
    </rPh>
    <rPh sb="8" eb="10">
      <t>ホゼン</t>
    </rPh>
    <rPh sb="10" eb="12">
      <t>カンリ</t>
    </rPh>
    <rPh sb="12" eb="14">
      <t>カサン</t>
    </rPh>
    <phoneticPr fontId="7"/>
  </si>
  <si>
    <t>第１　経営規模</t>
    <rPh sb="0" eb="1">
      <t>ダイ</t>
    </rPh>
    <phoneticPr fontId="7"/>
  </si>
  <si>
    <t>[223]スマート農業加算_達成状況</t>
    <rPh sb="9" eb="11">
      <t>ノウギョウ</t>
    </rPh>
    <phoneticPr fontId="7"/>
  </si>
  <si>
    <t xml:space="preserve"> 計</t>
  </si>
  <si>
    <t>非農業者（人）</t>
    <rPh sb="0" eb="1">
      <t>ヒ</t>
    </rPh>
    <rPh sb="1" eb="4">
      <t>ノウギョウシャ</t>
    </rPh>
    <rPh sb="5" eb="6">
      <t>ニン</t>
    </rPh>
    <phoneticPr fontId="7"/>
  </si>
  <si>
    <t>注）借入面積には受託面積（基幹３作業）を含む。</t>
  </si>
  <si>
    <t>農業従事者②</t>
  </si>
  <si>
    <t>145-6</t>
  </si>
  <si>
    <t>注１　農業従事者一人当たりの農業所得は以下のとおり算定する。</t>
  </si>
  <si>
    <t>[051]草地_急傾斜</t>
  </si>
  <si>
    <t>(1) 負債の償還額は実施要領の運用第６の１の(1)のイの(ｱ)による。</t>
  </si>
  <si>
    <t>広島県三原市〇〇町〇〇７７７７－７７</t>
  </si>
  <si>
    <t>実動日数</t>
  </si>
  <si>
    <t>(2) 農業従事者数は実施要領の運用第６の１の(1)のイの(ｲ)により換算する。</t>
  </si>
  <si>
    <t>１　農用地に関する事項</t>
  </si>
  <si>
    <t>④農地法面の崩壊を未然に防止するため、定期的な点検を行う。　</t>
  </si>
  <si>
    <t>２  水路・農道等の管理方法（①②について該当する取組に○印を記入（複数可））</t>
  </si>
  <si>
    <t>[197]超急傾加算_目標_販売_施設の設置・運営</t>
  </si>
  <si>
    <t>②事務担当者の人材不足</t>
    <rPh sb="1" eb="6">
      <t>ジムタントウシャ</t>
    </rPh>
    <rPh sb="7" eb="11">
      <t>ジンザイブソク</t>
    </rPh>
    <phoneticPr fontId="7"/>
  </si>
  <si>
    <t>３　多面的機能を増進する活動として以下の項目から１項目以上選択し、実施する。</t>
  </si>
  <si>
    <t>注）上記１～３で定めた活動を行う際は、作業安全対策の観点から、以下の点に努めること。</t>
  </si>
  <si>
    <t>・作業環境の点検（作業前の危険箇所の確認・共有、機器の定期点検等）</t>
  </si>
  <si>
    <t>・活動で使用する機械又は使用頻度が高い機械（刈払機等）の安全な使用に関する取組の実施（研修・講習の開催又は参加等）</t>
  </si>
  <si>
    <t>121-7</t>
  </si>
  <si>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</si>
  <si>
    <t>第４　加算措置適用のために取り組むべき事項（加算措置必須要件）</t>
    <rPh sb="0" eb="1">
      <t>ダイ</t>
    </rPh>
    <phoneticPr fontId="7"/>
  </si>
  <si>
    <t>注２）達成目標は、取組期間の最終年度までに達成される地域の現状を踏まえた目標を記載する。</t>
  </si>
  <si>
    <t>③多様な組織の参画</t>
    <rPh sb="1" eb="3">
      <t>タヨウ</t>
    </rPh>
    <rPh sb="4" eb="6">
      <t>ソシキ</t>
    </rPh>
    <rPh sb="7" eb="9">
      <t>サンカク</t>
    </rPh>
    <phoneticPr fontId="7"/>
  </si>
  <si>
    <t>緩傾斜</t>
    <rPh sb="0" eb="1">
      <t>カン</t>
    </rPh>
    <rPh sb="1" eb="3">
      <t>ケイシャ</t>
    </rPh>
    <phoneticPr fontId="7"/>
  </si>
  <si>
    <t>③</t>
  </si>
  <si>
    <t>【市町村名：　　　　　　　】</t>
  </si>
  <si>
    <t>】</t>
  </si>
  <si>
    <t>地番</t>
  </si>
  <si>
    <t>③共同取組活動参加者の附則</t>
    <rPh sb="1" eb="3">
      <t>キョウドウ</t>
    </rPh>
    <rPh sb="3" eb="7">
      <t>トリクミカツドウ</t>
    </rPh>
    <rPh sb="7" eb="10">
      <t>サンカシャ</t>
    </rPh>
    <rPh sb="11" eb="13">
      <t>フソク</t>
    </rPh>
    <phoneticPr fontId="7"/>
  </si>
  <si>
    <t>10ａ当たりの単価</t>
  </si>
  <si>
    <t>[076]通常地域_畑_特認基準</t>
  </si>
  <si>
    <t>①事務担当者の人材不足</t>
    <rPh sb="1" eb="3">
      <t>ジム</t>
    </rPh>
    <rPh sb="3" eb="6">
      <t>タントウシャ</t>
    </rPh>
    <rPh sb="7" eb="9">
      <t>ジンザイ</t>
    </rPh>
    <rPh sb="9" eb="11">
      <t>ブソク</t>
    </rPh>
    <phoneticPr fontId="7"/>
  </si>
  <si>
    <t>設定
権利等</t>
  </si>
  <si>
    <t>農用地の管理</t>
    <rPh sb="0" eb="3">
      <t>ノウヨウチ</t>
    </rPh>
    <rPh sb="4" eb="6">
      <t>カンリ</t>
    </rPh>
    <phoneticPr fontId="7"/>
  </si>
  <si>
    <t>R11</t>
  </si>
  <si>
    <t>始期</t>
  </si>
  <si>
    <t>[008]協定認定年度（交付開始年度）</t>
  </si>
  <si>
    <t>契約
年月日</t>
  </si>
  <si>
    <t>個別協定名</t>
    <rPh sb="0" eb="2">
      <t>コベツ</t>
    </rPh>
    <rPh sb="2" eb="4">
      <t>キョウテイ</t>
    </rPh>
    <rPh sb="4" eb="5">
      <t>メイ</t>
    </rPh>
    <phoneticPr fontId="7"/>
  </si>
  <si>
    <t>集落外からの人材確保者数</t>
    <rPh sb="0" eb="2">
      <t>シュウラク</t>
    </rPh>
    <rPh sb="2" eb="3">
      <t>ガイ</t>
    </rPh>
    <rPh sb="6" eb="8">
      <t>ジンザイ</t>
    </rPh>
    <rPh sb="8" eb="10">
      <t>カクホ</t>
    </rPh>
    <rPh sb="10" eb="11">
      <t>シャ</t>
    </rPh>
    <rPh sb="11" eb="12">
      <t>スウ</t>
    </rPh>
    <phoneticPr fontId="7"/>
  </si>
  <si>
    <t>具体的活動内容</t>
    <rPh sb="0" eb="3">
      <t>グタイテキ</t>
    </rPh>
    <rPh sb="3" eb="7">
      <t>カツドウナイヨウ</t>
    </rPh>
    <phoneticPr fontId="7"/>
  </si>
  <si>
    <t>注２)　注１ の農業従事者一人当たりの農業所得は、別紙様式６の第２の注書きにより算出する。</t>
    <rPh sb="31" eb="32">
      <t>ダイ</t>
    </rPh>
    <phoneticPr fontId="7"/>
  </si>
  <si>
    <t>「みどりの食料システム戦略」を理解し、適切な事業実施に努める</t>
  </si>
  <si>
    <t>注３)　注１ の但し書きに該当する者は引受地のみを記入。</t>
  </si>
  <si>
    <t>Ｊ農地保全会（多面的機能支払活動組織）</t>
  </si>
  <si>
    <t>注４)　使用方法には、受託者(個別協定の申請者)の受取額及び受取割合を記入すること。</t>
  </si>
  <si>
    <t>【集落協定の場合】</t>
  </si>
  <si>
    <t>社会福祉協議会</t>
    <rPh sb="0" eb="2">
      <t>シャカイ</t>
    </rPh>
    <rPh sb="2" eb="7">
      <t>フクシキョウギカイ</t>
    </rPh>
    <phoneticPr fontId="7"/>
  </si>
  <si>
    <t>注２)  注１に該当する者の個人配分に充てる引受地のみを記入。</t>
  </si>
  <si>
    <t>[152]棚田加算_取組状況</t>
  </si>
  <si>
    <t>[215]ネットワーク加算_目標_目標年度</t>
  </si>
  <si>
    <t>47 その他（景観形成・生活環境保全）</t>
    <rPh sb="5" eb="6">
      <t>タ</t>
    </rPh>
    <rPh sb="7" eb="9">
      <t>ケイカン</t>
    </rPh>
    <rPh sb="9" eb="11">
      <t>ケイセイ</t>
    </rPh>
    <rPh sb="12" eb="14">
      <t>セイカツ</t>
    </rPh>
    <rPh sb="14" eb="16">
      <t>カンキョウ</t>
    </rPh>
    <rPh sb="16" eb="18">
      <t>ホゼン</t>
    </rPh>
    <phoneticPr fontId="7"/>
  </si>
  <si>
    <t>注３)  使用方法には、受託者(注１に該当する者)の受取額を記入。</t>
  </si>
  <si>
    <t>注２　農作業受委託の場合は、別添契約書様式例を参考に契約書を作成し、その写しを添付のこと。</t>
    <rPh sb="0" eb="1">
      <t>チュウ</t>
    </rPh>
    <phoneticPr fontId="7"/>
  </si>
  <si>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7"/>
  </si>
  <si>
    <t>③時期は未定だが将来的に統合を検討する</t>
    <rPh sb="1" eb="3">
      <t>ジキ</t>
    </rPh>
    <rPh sb="4" eb="6">
      <t>ミテイ</t>
    </rPh>
    <rPh sb="8" eb="11">
      <t>ショウライテキ</t>
    </rPh>
    <rPh sb="12" eb="14">
      <t>トウゴウ</t>
    </rPh>
    <rPh sb="15" eb="17">
      <t>ケントウ</t>
    </rPh>
    <phoneticPr fontId="7"/>
  </si>
  <si>
    <t>9 水路附帯施設の保守管理</t>
  </si>
  <si>
    <t>交付対象外(田畑混在地以外</t>
    <rPh sb="6" eb="8">
      <t>デンパタ</t>
    </rPh>
    <rPh sb="8" eb="10">
      <t>コンザイ</t>
    </rPh>
    <rPh sb="10" eb="11">
      <t>チ</t>
    </rPh>
    <rPh sb="11" eb="13">
      <t>イガイ</t>
    </rPh>
    <phoneticPr fontId="7"/>
  </si>
  <si>
    <t>肥料の適正な保管</t>
  </si>
  <si>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7"/>
  </si>
  <si>
    <t>58 農村文化の伝承を通じた農村コミュニティの強化</t>
  </si>
  <si>
    <t>（１）適正な施肥</t>
  </si>
  <si>
    <t>[164]棚田加算_目標_棚田等の保全</t>
  </si>
  <si>
    <t>　受託者及び委託者は、この契約書の定めるところにより農作業受委託契約を締結する。この契約書は、２通作成して受託者及び委託者がそれぞれ１通所持する。</t>
  </si>
  <si>
    <t>箇所</t>
    <rPh sb="0" eb="2">
      <t>カショ</t>
    </rPh>
    <phoneticPr fontId="126"/>
  </si>
  <si>
    <t>⑰</t>
  </si>
  <si>
    <t>受託者（以下「甲」という。）</t>
  </si>
  <si>
    <t>　甲は、この契約書に定めるところにより乙により、別表に記載する農作業を受託し、善良なる管理者の注意をもって農作業を実施するものとする。</t>
  </si>
  <si>
    <t>２　受託料の支払方法</t>
  </si>
  <si>
    <t>今年度交付額と前年度末積立等残高の計（円）</t>
  </si>
  <si>
    <t>３　契約の変更</t>
  </si>
  <si>
    <t>集落協定の構成員の組織数</t>
    <rPh sb="0" eb="4">
      <t>シュウラクキョウテイ</t>
    </rPh>
    <rPh sb="5" eb="8">
      <t>コウセイイン</t>
    </rPh>
    <rPh sb="9" eb="12">
      <t>ソシキスウ</t>
    </rPh>
    <phoneticPr fontId="7"/>
  </si>
  <si>
    <t>地　番</t>
  </si>
  <si>
    <t>通年・期間の別</t>
  </si>
  <si>
    <t>②事務局機能の強化</t>
  </si>
  <si>
    <t>６.外注費</t>
    <rPh sb="2" eb="5">
      <t>ガイチュウヒ</t>
    </rPh>
    <phoneticPr fontId="126"/>
  </si>
  <si>
    <t>農林地域広域集落協定</t>
  </si>
  <si>
    <t>２－１～２－７</t>
  </si>
  <si>
    <t xml:space="preserve">作業名
</t>
  </si>
  <si>
    <t xml:space="preserve">始期
</t>
  </si>
  <si>
    <t>合　計</t>
    <rPh sb="0" eb="1">
      <t>ゴウ</t>
    </rPh>
    <rPh sb="2" eb="3">
      <t>ケイ</t>
    </rPh>
    <phoneticPr fontId="7"/>
  </si>
  <si>
    <t>121-6</t>
  </si>
  <si>
    <t>（ 別紙様式８ ）</t>
  </si>
  <si>
    <t>３－４．統合により体制を強化したい活動</t>
    <rPh sb="4" eb="6">
      <t>トウゴウ</t>
    </rPh>
    <rPh sb="9" eb="11">
      <t>タイセイ</t>
    </rPh>
    <rPh sb="12" eb="14">
      <t>キョウカ</t>
    </rPh>
    <rPh sb="17" eb="19">
      <t>カツドウ</t>
    </rPh>
    <phoneticPr fontId="7"/>
  </si>
  <si>
    <t>報告時
（しました）</t>
    <rPh sb="0" eb="3">
      <t>ホウコクジ</t>
    </rPh>
    <phoneticPr fontId="7"/>
  </si>
  <si>
    <t>　管理責任者は、機械等の適切な維持管理のため、次の諸帳簿を備え、適宜記帳するものとする。</t>
  </si>
  <si>
    <t>①</t>
  </si>
  <si>
    <t>土壌流入、土壌流出の防止</t>
    <rPh sb="0" eb="2">
      <t>ドジョウ</t>
    </rPh>
    <rPh sb="2" eb="4">
      <t>リュウニュウ</t>
    </rPh>
    <rPh sb="5" eb="7">
      <t>ドジョウ</t>
    </rPh>
    <rPh sb="7" eb="9">
      <t>リュウシュツ</t>
    </rPh>
    <rPh sb="10" eb="12">
      <t>ボウシ</t>
    </rPh>
    <phoneticPr fontId="7"/>
  </si>
  <si>
    <t>２－１．ネットワークの名称（予定）</t>
    <rPh sb="11" eb="13">
      <t>メイショウ</t>
    </rPh>
    <rPh sb="14" eb="16">
      <t>ヨテイ</t>
    </rPh>
    <phoneticPr fontId="7"/>
  </si>
  <si>
    <r>
      <rPr>
        <sz val="10.5"/>
        <color auto="1"/>
        <rFont val="ＭＳ Ｐゴシック"/>
      </rPr>
      <t>※共同取組活動で施肥を行う場合</t>
    </r>
    <r>
      <rPr>
        <sz val="11"/>
        <color auto="1"/>
        <rFont val="ＭＳ Ｐゴシック"/>
      </rPr>
      <t xml:space="preserve">
</t>
    </r>
    <r>
      <rPr>
        <sz val="12"/>
        <color auto="1"/>
        <rFont val="ＭＳ Ｐゴシック"/>
      </rPr>
      <t>肥料の適正な保管</t>
    </r>
    <r>
      <rPr>
        <sz val="11"/>
        <color auto="1"/>
        <rFont val="ＭＳ Ｐゴシック"/>
      </rPr>
      <t xml:space="preserve">
（該当しない　　　）</t>
    </r>
  </si>
  <si>
    <t>採草放牧地面積計（通常地域）</t>
    <rPh sb="0" eb="2">
      <t>サイソウ</t>
    </rPh>
    <rPh sb="2" eb="4">
      <t>ホウボク</t>
    </rPh>
    <rPh sb="4" eb="5">
      <t>チ</t>
    </rPh>
    <rPh sb="5" eb="7">
      <t>メンセキ</t>
    </rPh>
    <rPh sb="7" eb="8">
      <t>ケイ</t>
    </rPh>
    <phoneticPr fontId="7"/>
  </si>
  <si>
    <t>⑧</t>
  </si>
  <si>
    <t>３－１．統合後の集落協定の名称（予定）</t>
  </si>
  <si>
    <t>共同取組活動を行う場合には、
プラ等廃棄物の削減に努め、適正に処理</t>
  </si>
  <si>
    <t>[186]超急傾加算_目標_保全_鳥獣害防止施設の設置</t>
  </si>
  <si>
    <r>
      <rPr>
        <sz val="10.5"/>
        <color auto="1"/>
        <rFont val="ＭＳ Ｐゴシック"/>
      </rPr>
      <t>※共同取組活動で施肥を行う場合</t>
    </r>
    <r>
      <rPr>
        <sz val="11"/>
        <color auto="1"/>
        <rFont val="ＭＳ Ｐゴシック"/>
      </rPr>
      <t xml:space="preserve">
</t>
    </r>
    <r>
      <rPr>
        <sz val="12"/>
        <color auto="1"/>
        <rFont val="ＭＳ Ｐゴシック"/>
      </rPr>
      <t>肥料の使用状況等の記録・保存に努める</t>
    </r>
    <r>
      <rPr>
        <sz val="11"/>
        <color auto="1"/>
        <rFont val="ＭＳ Ｐゴシック"/>
      </rPr>
      <t xml:space="preserve">
（該当しない　　　）</t>
    </r>
  </si>
  <si>
    <t>[243]研修会費</t>
  </si>
  <si>
    <t xml:space="preserve"> 機械等の管理責任者は組合長とする。ただし、組合長が代行者を置くことができる。</t>
  </si>
  <si>
    <t>（６）生物多様性への悪影響の防止</t>
  </si>
  <si>
    <t>⑨</t>
  </si>
  <si>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</si>
  <si>
    <t>草地比率の高い草地</t>
    <rPh sb="0" eb="2">
      <t>クサチ</t>
    </rPh>
    <rPh sb="2" eb="4">
      <t>ヒリツ</t>
    </rPh>
    <rPh sb="5" eb="6">
      <t>タカ</t>
    </rPh>
    <rPh sb="7" eb="9">
      <t>クサチ</t>
    </rPh>
    <phoneticPr fontId="7"/>
  </si>
  <si>
    <t>32 農道の軽微な補修等</t>
  </si>
  <si>
    <t>（２）適正な防除</t>
  </si>
  <si>
    <t>⑩</t>
  </si>
  <si>
    <t>[120]特認地域_採草放牧地_特認基準</t>
  </si>
  <si>
    <t>畑面積</t>
    <rPh sb="0" eb="1">
      <t>ハタ</t>
    </rPh>
    <rPh sb="1" eb="3">
      <t>メンセキ</t>
    </rPh>
    <phoneticPr fontId="7"/>
  </si>
  <si>
    <t>環境配慮の取組方針の策定や研修の実施に努める</t>
  </si>
  <si>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農薬の使用状況等の記録・保存</t>
    </r>
    <r>
      <rPr>
        <sz val="11"/>
        <color auto="1"/>
        <rFont val="ＭＳ Ｐゴシック"/>
      </rPr>
      <t xml:space="preserve">
（該当しない　　　）</t>
    </r>
  </si>
  <si>
    <t>17 農業者の検討会の開催</t>
  </si>
  <si>
    <t>（７）環境関係法令の遵守等</t>
  </si>
  <si>
    <t>[101]特認地域_田_交付対象外</t>
  </si>
  <si>
    <t>⑤</t>
  </si>
  <si>
    <t>多面的機能増進活動費</t>
    <rPh sb="0" eb="3">
      <t>タメンテキ</t>
    </rPh>
    <rPh sb="3" eb="5">
      <t>キノウ</t>
    </rPh>
    <rPh sb="5" eb="7">
      <t>ゾウシン</t>
    </rPh>
    <rPh sb="7" eb="9">
      <t>カツドウ</t>
    </rPh>
    <rPh sb="9" eb="10">
      <t>ヒ</t>
    </rPh>
    <phoneticPr fontId="7"/>
  </si>
  <si>
    <t>⑫</t>
  </si>
  <si>
    <r>
      <t xml:space="preserve">※共有資産として入手した50万円以上の農機等が
　 ある場合
</t>
    </r>
    <r>
      <rPr>
        <sz val="12"/>
        <color auto="1"/>
        <rFont val="ＭＳ Ｐゴシック"/>
      </rPr>
      <t>省エネを意識し、不必要・非効率なエネルギー消費をしないよう努める</t>
    </r>
    <r>
      <rPr>
        <sz val="11"/>
        <color auto="1"/>
        <rFont val="ＭＳ Ｐゴシック"/>
      </rPr>
      <t xml:space="preserve">
（該当しない　　　）</t>
    </r>
  </si>
  <si>
    <t>新たにネットワーク化を行う予定はないが、既に10ha以上のネットワークを形成しており、体制の維持、向上を図ろうとする集落協定</t>
  </si>
  <si>
    <t>⑭</t>
  </si>
  <si>
    <t>[016]農業者（人）</t>
  </si>
  <si>
    <r>
      <rPr>
        <sz val="10.5"/>
        <color auto="1"/>
        <rFont val="ＭＳ Ｐゴシック"/>
      </rPr>
      <t>※機械等を扱う事業者である場合</t>
    </r>
    <r>
      <rPr>
        <sz val="11"/>
        <color auto="1"/>
        <rFont val="ＭＳ Ｐゴシック"/>
      </rPr>
      <t xml:space="preserve">
</t>
    </r>
    <r>
      <rPr>
        <sz val="12"/>
        <color auto="1"/>
        <rFont val="ＭＳ Ｐゴシック"/>
      </rPr>
      <t>機械等の適切な整備と管理に努める</t>
    </r>
    <r>
      <rPr>
        <sz val="11"/>
        <color auto="1"/>
        <rFont val="ＭＳ Ｐゴシック"/>
      </rPr>
      <t xml:space="preserve">
（該当しない　　　）</t>
    </r>
  </si>
  <si>
    <t>⑮</t>
  </si>
  <si>
    <t>正しい知識に基づく作業安全に努める</t>
  </si>
  <si>
    <t>（４）悪臭及び害虫の発生防止</t>
  </si>
  <si>
    <t>⑦</t>
  </si>
  <si>
    <t>[307]中間管理機構への貸し付けを希望</t>
  </si>
  <si>
    <t>[065]通常地域_田_面積計</t>
  </si>
  <si>
    <t>水質保全</t>
    <rPh sb="0" eb="2">
      <t>スイシツ</t>
    </rPh>
    <rPh sb="2" eb="4">
      <t>ホゼン</t>
    </rPh>
    <phoneticPr fontId="126"/>
  </si>
  <si>
    <t>第３条</t>
  </si>
  <si>
    <t>共同取組活動を行う場合には、
悪臭・害虫の発生防止・低減に努める</t>
  </si>
  <si>
    <t>F.施設</t>
    <rPh sb="2" eb="4">
      <t>シセツ</t>
    </rPh>
    <phoneticPr fontId="126"/>
  </si>
  <si>
    <t>環境負荷低減のチェックシート（個別協定向け）</t>
    <rPh sb="15" eb="17">
      <t>コベツ</t>
    </rPh>
    <phoneticPr fontId="7"/>
  </si>
  <si>
    <t>[324]協定外で担い手を確保</t>
  </si>
  <si>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7"/>
  </si>
  <si>
    <t>[135]協定農用地の一部除外_自然災害</t>
  </si>
  <si>
    <t>悪臭・害虫の発生防止・低減に努める</t>
  </si>
  <si>
    <t>肥料の使用状況等の記録・保存に努める</t>
  </si>
  <si>
    <t>実践活動</t>
    <rPh sb="0" eb="2">
      <t>ジッセン</t>
    </rPh>
    <rPh sb="2" eb="4">
      <t>カツドウ</t>
    </rPh>
    <phoneticPr fontId="7"/>
  </si>
  <si>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</si>
  <si>
    <t>作物特性のデータに基づく施肥設計を検討</t>
  </si>
  <si>
    <t>プラ等廃棄物の削減に努め、適正に処理</t>
  </si>
  <si>
    <t>オ</t>
  </si>
  <si>
    <t>病害虫・雑草が発生しにくい生産条件の整備を検討</t>
  </si>
  <si>
    <t>③　農業生産条件の強化</t>
    <rPh sb="2" eb="4">
      <t>ノウギョウ</t>
    </rPh>
    <rPh sb="4" eb="6">
      <t>セイサン</t>
    </rPh>
    <rPh sb="6" eb="8">
      <t>ジョウケン</t>
    </rPh>
    <rPh sb="9" eb="11">
      <t>キョウカ</t>
    </rPh>
    <phoneticPr fontId="7"/>
  </si>
  <si>
    <t>多様な防除方法（防除資材、使用方法）を活用した防除を検討（再掲）</t>
    <rPh sb="29" eb="31">
      <t>サイケイ</t>
    </rPh>
    <phoneticPr fontId="7"/>
  </si>
  <si>
    <t>④水路・農道等の維持管理</t>
  </si>
  <si>
    <t>農薬の適正な使用・保管</t>
  </si>
  <si>
    <t>[174]超急傾加算_加算面積_計</t>
  </si>
  <si>
    <t>農薬の使用状況等の記録・保存</t>
  </si>
  <si>
    <t>⑲</t>
  </si>
  <si>
    <t>農機・ハウス等の電気・燃料の使用状況の記録・保存に努める</t>
  </si>
  <si>
    <t>114-2</t>
  </si>
  <si>
    <t>省エネを意識し、不必要・非効率なエネルギー消費をしないよう努める</t>
  </si>
  <si>
    <t>令和　　　　年　　　　月　　　　日</t>
  </si>
  <si>
    <t>（２）機械等利用簿</t>
  </si>
  <si>
    <t>⑳</t>
  </si>
  <si>
    <t>１．体制整備の基本方針</t>
    <rPh sb="2" eb="6">
      <t>タイセイセイビ</t>
    </rPh>
    <rPh sb="7" eb="11">
      <t>キホンホウシン</t>
    </rPh>
    <phoneticPr fontId="7"/>
  </si>
  <si>
    <t>29 機能診断・補修技術等に関する研修</t>
  </si>
  <si>
    <t>合計</t>
  </si>
  <si>
    <t>取組</t>
    <rPh sb="0" eb="2">
      <t>トリクミ</t>
    </rPh>
    <phoneticPr fontId="7"/>
  </si>
  <si>
    <t>対象協定</t>
    <rPh sb="0" eb="4">
      <t>タイショウキョウテイ</t>
    </rPh>
    <phoneticPr fontId="7"/>
  </si>
  <si>
    <t>新たに統合を行い10ha以上の集落協定を形成する集落協定</t>
  </si>
  <si>
    <t>新たに統合を行う予定はないが、既に10ha以上の集落協定となっており、体制の維持、向上を図ろうとする集落協定</t>
  </si>
  <si>
    <t>２－２．ネットワークに参加する集落協定</t>
    <rPh sb="11" eb="13">
      <t>サンカ</t>
    </rPh>
    <rPh sb="15" eb="19">
      <t>シュウラクキョウテイ</t>
    </rPh>
    <phoneticPr fontId="7"/>
  </si>
  <si>
    <t>今後連携</t>
    <rPh sb="0" eb="4">
      <t>コンゴレンケイ</t>
    </rPh>
    <phoneticPr fontId="7"/>
  </si>
  <si>
    <t>（自協定）</t>
  </si>
  <si>
    <t>Ｂ協定</t>
    <rPh sb="1" eb="3">
      <t>キョウテイ</t>
    </rPh>
    <phoneticPr fontId="7"/>
  </si>
  <si>
    <t>注）合計協定面積は10ha以上であること。</t>
  </si>
  <si>
    <t>⑤農作業機械や施設の不足</t>
    <rPh sb="1" eb="6">
      <t>ノウサギョウキカイ</t>
    </rPh>
    <rPh sb="7" eb="9">
      <t>シセツ</t>
    </rPh>
    <rPh sb="10" eb="12">
      <t>フソク</t>
    </rPh>
    <phoneticPr fontId="7"/>
  </si>
  <si>
    <t>⑥知見や技術の不足</t>
    <rPh sb="1" eb="3">
      <t>チケン</t>
    </rPh>
    <rPh sb="4" eb="6">
      <t>ギジュツ</t>
    </rPh>
    <rPh sb="7" eb="9">
      <t>フソク</t>
    </rPh>
    <phoneticPr fontId="7"/>
  </si>
  <si>
    <r>
      <t>⑦その他（</t>
    </r>
    <r>
      <rPr>
        <sz val="8"/>
        <color rgb="FFFF0000"/>
        <rFont val="ＭＳ 明朝"/>
      </rPr>
      <t>※内容は↓欄に記載ください</t>
    </r>
    <r>
      <rPr>
        <sz val="11"/>
        <color auto="1"/>
        <rFont val="ＭＳ 明朝"/>
      </rPr>
      <t>）</t>
    </r>
    <rPh sb="3" eb="4">
      <t>タ</t>
    </rPh>
    <rPh sb="6" eb="8">
      <t>ナイヨウ</t>
    </rPh>
    <rPh sb="9" eb="11">
      <t>シタラン</t>
    </rPh>
    <rPh sb="12" eb="14">
      <t>キサイ</t>
    </rPh>
    <phoneticPr fontId="7"/>
  </si>
  <si>
    <t>④農業の担い手の人材不足</t>
    <rPh sb="1" eb="3">
      <t>ノウギョウ</t>
    </rPh>
    <rPh sb="4" eb="5">
      <t>ニナ</t>
    </rPh>
    <rPh sb="6" eb="7">
      <t>テ</t>
    </rPh>
    <rPh sb="8" eb="12">
      <t>ジンザイブソク</t>
    </rPh>
    <phoneticPr fontId="7"/>
  </si>
  <si>
    <r>
      <rPr>
        <sz val="9"/>
        <color auto="1"/>
        <rFont val="ＭＳ ゴシック"/>
      </rPr>
      <t>[イ　棚田等の保全を通じた多面にわたる機能の維持・発揮]</t>
    </r>
    <r>
      <rPr>
        <sz val="9"/>
        <color rgb="FFFF0000"/>
        <rFont val="ＭＳ ゴシック"/>
      </rPr>
      <t xml:space="preserve">
</t>
    </r>
  </si>
  <si>
    <t>草地面積計</t>
    <rPh sb="0" eb="2">
      <t>クサチ</t>
    </rPh>
    <rPh sb="2" eb="4">
      <t>メンセキ</t>
    </rPh>
    <rPh sb="4" eb="5">
      <t>ケイ</t>
    </rPh>
    <phoneticPr fontId="7"/>
  </si>
  <si>
    <t>増進活動</t>
    <rPh sb="0" eb="2">
      <t>ゾウシン</t>
    </rPh>
    <rPh sb="2" eb="4">
      <t>カツドウ</t>
    </rPh>
    <phoneticPr fontId="7"/>
  </si>
  <si>
    <r>
      <rPr>
        <sz val="11"/>
        <color auto="1"/>
        <rFont val="ＭＳ 明朝"/>
      </rPr>
      <t>（該当する課題について詳細を記載）</t>
    </r>
    <r>
      <rPr>
        <sz val="11"/>
        <color rgb="FFFF0000"/>
        <rFont val="ＭＳ 明朝"/>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7"/>
  </si>
  <si>
    <t>注）地域計画や集落マスタープラン、第５期対策で作成した集落戦略に位置付けられた内容を踏まえて検討すること。</t>
  </si>
  <si>
    <t>[196]超急傾加算_目標_販売_都市住民との交流</t>
  </si>
  <si>
    <t>[290]その他の内容</t>
  </si>
  <si>
    <t>⑥農業の担い手育成</t>
    <rPh sb="1" eb="3">
      <t>ノウギョウ</t>
    </rPh>
    <rPh sb="4" eb="5">
      <t>ニナ</t>
    </rPh>
    <rPh sb="6" eb="7">
      <t>テ</t>
    </rPh>
    <rPh sb="7" eb="9">
      <t>イクセイ</t>
    </rPh>
    <phoneticPr fontId="7"/>
  </si>
  <si>
    <t>J.金銭出納簿の収支の分類</t>
    <rPh sb="2" eb="4">
      <t>キンセン</t>
    </rPh>
    <rPh sb="4" eb="7">
      <t>スイトウボ</t>
    </rPh>
    <rPh sb="8" eb="10">
      <t>シュウシ</t>
    </rPh>
    <rPh sb="11" eb="13">
      <t>ブンルイ</t>
    </rPh>
    <phoneticPr fontId="126"/>
  </si>
  <si>
    <t>[124]うち国費</t>
    <rPh sb="7" eb="9">
      <t>コクヒ</t>
    </rPh>
    <phoneticPr fontId="7"/>
  </si>
  <si>
    <t>⑦地場農産物の加工・販売</t>
    <rPh sb="1" eb="3">
      <t>ジバ</t>
    </rPh>
    <rPh sb="3" eb="6">
      <t>ノウサンブツ</t>
    </rPh>
    <rPh sb="7" eb="9">
      <t>カコウ</t>
    </rPh>
    <rPh sb="10" eb="12">
      <t>ハンバイ</t>
    </rPh>
    <phoneticPr fontId="7"/>
  </si>
  <si>
    <t>[155]棚田加算_加算面積_畑</t>
  </si>
  <si>
    <t>②農地保全（草刈り、荒廃防止活動等）</t>
    <rPh sb="1" eb="3">
      <t>ノウチ</t>
    </rPh>
    <rPh sb="3" eb="5">
      <t>ホゼン</t>
    </rPh>
    <rPh sb="6" eb="8">
      <t>クサカ</t>
    </rPh>
    <rPh sb="10" eb="12">
      <t>コウハイ</t>
    </rPh>
    <rPh sb="12" eb="14">
      <t>ボウシ</t>
    </rPh>
    <rPh sb="14" eb="16">
      <t>カツドウ</t>
    </rPh>
    <rPh sb="16" eb="17">
      <t>トウ</t>
    </rPh>
    <phoneticPr fontId="7"/>
  </si>
  <si>
    <t>役員報酬</t>
    <rPh sb="0" eb="2">
      <t>ヤクイン</t>
    </rPh>
    <rPh sb="2" eb="4">
      <t>ホウシュウ</t>
    </rPh>
    <phoneticPr fontId="7"/>
  </si>
  <si>
    <t>③水路・農道等の維持管理</t>
    <rPh sb="1" eb="3">
      <t>スイロ</t>
    </rPh>
    <rPh sb="4" eb="6">
      <t>ノウドウ</t>
    </rPh>
    <rPh sb="6" eb="7">
      <t>トウ</t>
    </rPh>
    <rPh sb="8" eb="10">
      <t>イジ</t>
    </rPh>
    <rPh sb="10" eb="12">
      <t>カンリ</t>
    </rPh>
    <phoneticPr fontId="7"/>
  </si>
  <si>
    <t>２.農事組合法人</t>
    <rPh sb="2" eb="4">
      <t>ノウジ</t>
    </rPh>
    <rPh sb="4" eb="6">
      <t>クミアイ</t>
    </rPh>
    <rPh sb="6" eb="8">
      <t>ホウジン</t>
    </rPh>
    <phoneticPr fontId="126"/>
  </si>
  <si>
    <t>⑨多面的機能を増進する活動</t>
    <rPh sb="1" eb="6">
      <t>タメンテキキノウ</t>
    </rPh>
    <rPh sb="7" eb="9">
      <t>ゾウシン</t>
    </rPh>
    <rPh sb="11" eb="13">
      <t>カツドウ</t>
    </rPh>
    <phoneticPr fontId="7"/>
  </si>
  <si>
    <t>[302]協定農用地の将来像の合計</t>
  </si>
  <si>
    <t>④機械・施設の共同利用</t>
    <rPh sb="1" eb="3">
      <t>キカイ</t>
    </rPh>
    <rPh sb="4" eb="6">
      <t>シセツ</t>
    </rPh>
    <rPh sb="7" eb="9">
      <t>キョウドウ</t>
    </rPh>
    <rPh sb="9" eb="11">
      <t>リヨウ</t>
    </rPh>
    <phoneticPr fontId="7"/>
  </si>
  <si>
    <t>土地改良区</t>
    <rPh sb="0" eb="5">
      <t>トチカイリョウク</t>
    </rPh>
    <phoneticPr fontId="7"/>
  </si>
  <si>
    <t>２－５．連携方法</t>
    <rPh sb="4" eb="8">
      <t>レンケイホウホウ</t>
    </rPh>
    <phoneticPr fontId="7"/>
  </si>
  <si>
    <t>連携方法</t>
    <rPh sb="0" eb="4">
      <t>レンケイホウホウ</t>
    </rPh>
    <phoneticPr fontId="7"/>
  </si>
  <si>
    <t>第６条</t>
  </si>
  <si>
    <r>
      <t>③共同委託型</t>
    </r>
    <r>
      <rPr>
        <vertAlign val="superscript"/>
        <sz val="11"/>
        <color auto="1"/>
        <rFont val="ＭＳ 明朝"/>
      </rPr>
      <t>注３）</t>
    </r>
    <rPh sb="1" eb="5">
      <t>キョウドウイタク</t>
    </rPh>
    <rPh sb="5" eb="6">
      <t>ガタ</t>
    </rPh>
    <rPh sb="6" eb="7">
      <t>チュウ</t>
    </rPh>
    <phoneticPr fontId="7"/>
  </si>
  <si>
    <r>
      <t>②活動連携型</t>
    </r>
    <r>
      <rPr>
        <vertAlign val="superscript"/>
        <sz val="11"/>
        <color auto="1"/>
        <rFont val="ＭＳ 明朝"/>
      </rPr>
      <t>注２）</t>
    </r>
    <rPh sb="1" eb="3">
      <t>カツドウ</t>
    </rPh>
    <rPh sb="3" eb="5">
      <t>レンケイ</t>
    </rPh>
    <rPh sb="5" eb="6">
      <t>ガタ</t>
    </rPh>
    <rPh sb="6" eb="7">
      <t>チュウ</t>
    </rPh>
    <phoneticPr fontId="7"/>
  </si>
  <si>
    <t>　　　）</t>
  </si>
  <si>
    <r>
      <t>　</t>
    </r>
    <r>
      <rPr>
        <sz val="11"/>
        <color rgb="FFFF0000"/>
        <rFont val="ＭＳ 明朝"/>
      </rPr>
      <t>令和○年度</t>
    </r>
    <r>
      <rPr>
        <sz val="11"/>
        <color auto="1"/>
        <rFont val="ＭＳ 明朝"/>
      </rPr>
      <t>に交付を受けた交付金について、共同取組活動に要する経費として下記のとおり集落協定代表者に対して支出を行うので提出する。</t>
    </r>
    <rPh sb="1" eb="3">
      <t>レイワ</t>
    </rPh>
    <phoneticPr fontId="7"/>
  </si>
  <si>
    <r>
      <t xml:space="preserve">（該当する課題について詳細を記載）
</t>
    </r>
    <r>
      <rPr>
        <sz val="11"/>
        <color rgb="FFFF0000"/>
        <rFont val="ＭＳ 明朝"/>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7"/>
  </si>
  <si>
    <t>備考</t>
  </si>
  <si>
    <t>２－６．ネットワーク化の工程</t>
    <rPh sb="10" eb="11">
      <t>カ</t>
    </rPh>
    <rPh sb="12" eb="14">
      <t>コウテイ</t>
    </rPh>
    <phoneticPr fontId="7"/>
  </si>
  <si>
    <t>戊部　花子</t>
  </si>
  <si>
    <t>⑧　地場農産物の加工・販売</t>
    <rPh sb="2" eb="4">
      <t>ジバ</t>
    </rPh>
    <rPh sb="4" eb="7">
      <t>ノウサンブツ</t>
    </rPh>
    <rPh sb="8" eb="10">
      <t>カコウ</t>
    </rPh>
    <rPh sb="11" eb="13">
      <t>ハンバイ</t>
    </rPh>
    <phoneticPr fontId="7"/>
  </si>
  <si>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7"/>
  </si>
  <si>
    <t>R7</t>
  </si>
  <si>
    <t>　５）リストの中から２）で設定したリスト名を選択し確定する。</t>
    <rPh sb="7" eb="8">
      <t>ナカ</t>
    </rPh>
    <rPh sb="13" eb="15">
      <t>セッテイ</t>
    </rPh>
    <rPh sb="20" eb="21">
      <t>メイ</t>
    </rPh>
    <rPh sb="22" eb="24">
      <t>センタク</t>
    </rPh>
    <rPh sb="25" eb="27">
      <t>カクテイ</t>
    </rPh>
    <phoneticPr fontId="126"/>
  </si>
  <si>
    <t>ネットワーク化に向けた話合い（協定内）</t>
    <rPh sb="6" eb="7">
      <t>カ</t>
    </rPh>
    <rPh sb="8" eb="9">
      <t>ム</t>
    </rPh>
    <rPh sb="11" eb="13">
      <t>ハナシア</t>
    </rPh>
    <rPh sb="15" eb="18">
      <t>キョウテイナイ</t>
    </rPh>
    <phoneticPr fontId="7"/>
  </si>
  <si>
    <t>協議会等の設置（協議会型の場合）</t>
    <rPh sb="0" eb="3">
      <t>キョウギカイ</t>
    </rPh>
    <rPh sb="3" eb="4">
      <t>トウ</t>
    </rPh>
    <rPh sb="5" eb="7">
      <t>セッチ</t>
    </rPh>
    <rPh sb="8" eb="12">
      <t>キョウギカイガタ</t>
    </rPh>
    <rPh sb="13" eb="15">
      <t>バアイ</t>
    </rPh>
    <phoneticPr fontId="7"/>
  </si>
  <si>
    <r>
      <t xml:space="preserve">（２－２～２－５を踏まえたネットワーク化の進め方を記載）
</t>
    </r>
    <r>
      <rPr>
        <sz val="11"/>
        <color rgb="FFFF0000"/>
        <rFont val="ＭＳ 明朝"/>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</si>
  <si>
    <t>加工・販売組織の活動</t>
    <rPh sb="0" eb="2">
      <t>カコウ</t>
    </rPh>
    <rPh sb="3" eb="5">
      <t>ハンバイ</t>
    </rPh>
    <rPh sb="5" eb="7">
      <t>ソシキ</t>
    </rPh>
    <rPh sb="8" eb="10">
      <t>カツドウ</t>
    </rPh>
    <phoneticPr fontId="7"/>
  </si>
  <si>
    <t>注）工程の概略における「ネットワーク化により連携して実施する活動の開始」には２－４の「ネットワーク化により連携して実施する活動」の番号を記載。</t>
  </si>
  <si>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7"/>
  </si>
  <si>
    <t>43 畑からの土砂流出対策（水質保全）</t>
    <rPh sb="3" eb="4">
      <t>ハタケ</t>
    </rPh>
    <rPh sb="7" eb="9">
      <t>ドシャ</t>
    </rPh>
    <rPh sb="9" eb="11">
      <t>リュウシュツ</t>
    </rPh>
    <rPh sb="11" eb="13">
      <t>タイサク</t>
    </rPh>
    <rPh sb="14" eb="16">
      <t>スイシツ</t>
    </rPh>
    <rPh sb="16" eb="18">
      <t>ホゼン</t>
    </rPh>
    <phoneticPr fontId="7"/>
  </si>
  <si>
    <t>処分制限期間</t>
  </si>
  <si>
    <t>⑤統合は必要ないと考えている</t>
    <rPh sb="1" eb="3">
      <t>トウゴウ</t>
    </rPh>
    <rPh sb="4" eb="6">
      <t>ヒツヨウ</t>
    </rPh>
    <rPh sb="9" eb="10">
      <t>カンガ</t>
    </rPh>
    <phoneticPr fontId="7"/>
  </si>
  <si>
    <t>Ｉ土地改良区</t>
  </si>
  <si>
    <t>⑥その他（</t>
    <rPh sb="3" eb="4">
      <t>タ</t>
    </rPh>
    <phoneticPr fontId="7"/>
  </si>
  <si>
    <t>⑦　担い手の確保</t>
    <rPh sb="2" eb="3">
      <t>ニナ</t>
    </rPh>
    <rPh sb="4" eb="5">
      <t>テ</t>
    </rPh>
    <rPh sb="6" eb="8">
      <t>カクホ</t>
    </rPh>
    <phoneticPr fontId="7"/>
  </si>
  <si>
    <t>３－２．統合に参加する集落協定</t>
    <rPh sb="4" eb="6">
      <t>トウゴウ</t>
    </rPh>
    <rPh sb="7" eb="9">
      <t>サンカ</t>
    </rPh>
    <rPh sb="11" eb="15">
      <t>シュウラクキョウテイ</t>
    </rPh>
    <phoneticPr fontId="7"/>
  </si>
  <si>
    <t>[151]協定に含めない管理すべき荒廃農地の管理面積</t>
  </si>
  <si>
    <t>Ｆ協定</t>
    <rPh sb="1" eb="3">
      <t>キョウテイ</t>
    </rPh>
    <phoneticPr fontId="7"/>
  </si>
  <si>
    <t>③共同取組活動参加者の不足</t>
    <rPh sb="1" eb="3">
      <t>キョウドウ</t>
    </rPh>
    <rPh sb="3" eb="7">
      <t>トリクミカツドウ</t>
    </rPh>
    <rPh sb="7" eb="10">
      <t>サンカシャ</t>
    </rPh>
    <rPh sb="11" eb="13">
      <t>フソク</t>
    </rPh>
    <phoneticPr fontId="7"/>
  </si>
  <si>
    <r>
      <t xml:space="preserve">（該当する課題について詳細を記載）
</t>
    </r>
    <r>
      <rPr>
        <sz val="11"/>
        <color rgb="FFFF0000"/>
        <rFont val="ＭＳ 明朝"/>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7"/>
  </si>
  <si>
    <t>①リーダーの人材不足</t>
  </si>
  <si>
    <t>①リーダー等の人材確保</t>
    <rPh sb="5" eb="6">
      <t>トウ</t>
    </rPh>
    <rPh sb="7" eb="9">
      <t>ジンザイ</t>
    </rPh>
    <rPh sb="9" eb="11">
      <t>カクホ</t>
    </rPh>
    <phoneticPr fontId="7"/>
  </si>
  <si>
    <t>⑧地場農産物の加工・販売</t>
    <rPh sb="1" eb="3">
      <t>ジバ</t>
    </rPh>
    <rPh sb="3" eb="6">
      <t>ノウサンブツ</t>
    </rPh>
    <rPh sb="7" eb="9">
      <t>カコウ</t>
    </rPh>
    <rPh sb="10" eb="12">
      <t>ハンバイ</t>
    </rPh>
    <phoneticPr fontId="7"/>
  </si>
  <si>
    <t>④水路・農道等の維持管理</t>
    <rPh sb="1" eb="3">
      <t>スイロ</t>
    </rPh>
    <rPh sb="4" eb="6">
      <t>ノウドウ</t>
    </rPh>
    <rPh sb="6" eb="7">
      <t>トウ</t>
    </rPh>
    <rPh sb="8" eb="10">
      <t>イジ</t>
    </rPh>
    <rPh sb="10" eb="12">
      <t>カンリ</t>
    </rPh>
    <phoneticPr fontId="7"/>
  </si>
  <si>
    <t xml:space="preserve">承認年月日
</t>
  </si>
  <si>
    <t>⑩多面的機能を増進する活動</t>
    <rPh sb="1" eb="6">
      <t>タメンテキキノウ</t>
    </rPh>
    <rPh sb="7" eb="9">
      <t>ゾウシン</t>
    </rPh>
    <rPh sb="11" eb="13">
      <t>カツドウ</t>
    </rPh>
    <phoneticPr fontId="7"/>
  </si>
  <si>
    <t>[293]高付加価値型農業</t>
  </si>
  <si>
    <t>⑤機械・施設の共同利用</t>
    <rPh sb="1" eb="3">
      <t>キカイ</t>
    </rPh>
    <rPh sb="4" eb="6">
      <t>シセツ</t>
    </rPh>
    <rPh sb="7" eb="9">
      <t>キョウドウ</t>
    </rPh>
    <rPh sb="9" eb="11">
      <t>リヨウ</t>
    </rPh>
    <phoneticPr fontId="7"/>
  </si>
  <si>
    <t>広島県</t>
    <rPh sb="0" eb="3">
      <t>ヒロシマケン</t>
    </rPh>
    <phoneticPr fontId="7"/>
  </si>
  <si>
    <t>別紙の通り</t>
    <rPh sb="0" eb="2">
      <t>ベッシ</t>
    </rPh>
    <rPh sb="3" eb="4">
      <t>トオ</t>
    </rPh>
    <phoneticPr fontId="7"/>
  </si>
  <si>
    <t>⑥農作業の共同化</t>
    <rPh sb="1" eb="4">
      <t>ノウサギョウ</t>
    </rPh>
    <rPh sb="5" eb="8">
      <t>キョウドウカ</t>
    </rPh>
    <phoneticPr fontId="7"/>
  </si>
  <si>
    <t>農作業機械のオペレーターの確保</t>
    <rPh sb="0" eb="3">
      <t>ノウサギョウ</t>
    </rPh>
    <rPh sb="3" eb="5">
      <t>キカイ</t>
    </rPh>
    <rPh sb="13" eb="15">
      <t>カクホ</t>
    </rPh>
    <phoneticPr fontId="7"/>
  </si>
  <si>
    <t>広島県三原市〇〇町〇〇５５５５－５５</t>
  </si>
  <si>
    <t>53　農地周りの環境改善活動の強化</t>
    <rPh sb="3" eb="5">
      <t>ノウチ</t>
    </rPh>
    <rPh sb="5" eb="6">
      <t>マワ</t>
    </rPh>
    <rPh sb="8" eb="10">
      <t>カンキョウ</t>
    </rPh>
    <rPh sb="10" eb="12">
      <t>カイゼン</t>
    </rPh>
    <rPh sb="12" eb="14">
      <t>カツドウ</t>
    </rPh>
    <rPh sb="15" eb="17">
      <t>キョウカ</t>
    </rPh>
    <phoneticPr fontId="126"/>
  </si>
  <si>
    <t>①統合に向けた話合い（協定内）</t>
    <rPh sb="1" eb="3">
      <t>トウゴウ</t>
    </rPh>
    <rPh sb="4" eb="5">
      <t>ム</t>
    </rPh>
    <rPh sb="7" eb="9">
      <t>ハナシア</t>
    </rPh>
    <rPh sb="11" eb="14">
      <t>キョウテイナイ</t>
    </rPh>
    <phoneticPr fontId="7"/>
  </si>
  <si>
    <t>②統合に向けた話合い（協定間）</t>
    <rPh sb="1" eb="3">
      <t>トウゴウ</t>
    </rPh>
    <rPh sb="4" eb="5">
      <t>ム</t>
    </rPh>
    <rPh sb="7" eb="9">
      <t>ハナシア</t>
    </rPh>
    <rPh sb="11" eb="13">
      <t>キョウテイ</t>
    </rPh>
    <rPh sb="13" eb="14">
      <t>アイダ</t>
    </rPh>
    <phoneticPr fontId="7"/>
  </si>
  <si>
    <t>[001]協定識別コード</t>
  </si>
  <si>
    <t>[098]特認地域_田_高齢化耕作放棄率</t>
  </si>
  <si>
    <t>NPO</t>
  </si>
  <si>
    <r>
      <t xml:space="preserve">（３－２～３－４を踏まえた統合の進め方を記載）
</t>
    </r>
    <r>
      <rPr>
        <sz val="11"/>
        <color rgb="FFFF0000"/>
        <rFont val="ＭＳ 明朝"/>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</si>
  <si>
    <t>[181]超急傾加算_目標_保全_作業足場の設置、ほ場進入路の改良等</t>
  </si>
  <si>
    <t>[287]協定の担い手となる新たな人材の育成・確保</t>
  </si>
  <si>
    <t>役職名等</t>
    <rPh sb="0" eb="3">
      <t>ヤクショクメイ</t>
    </rPh>
    <rPh sb="3" eb="4">
      <t>トウ</t>
    </rPh>
    <phoneticPr fontId="7"/>
  </si>
  <si>
    <t>121-4</t>
  </si>
  <si>
    <t>氏名（現体制）</t>
    <rPh sb="0" eb="2">
      <t>シメイ</t>
    </rPh>
    <rPh sb="3" eb="6">
      <t>ゲンタイセイ</t>
    </rPh>
    <phoneticPr fontId="7"/>
  </si>
  <si>
    <t>[087]通常地域_採草放牧地_面積計</t>
  </si>
  <si>
    <t>氏名（後任予定者）</t>
    <rPh sb="0" eb="2">
      <t>シメイ</t>
    </rPh>
    <rPh sb="3" eb="8">
      <t>コウニンヨテイシャ</t>
    </rPh>
    <phoneticPr fontId="7"/>
  </si>
  <si>
    <t>④加算措置（加算面積、加算金額）</t>
    <rPh sb="1" eb="3">
      <t>カサン</t>
    </rPh>
    <rPh sb="3" eb="5">
      <t>ソチ</t>
    </rPh>
    <rPh sb="6" eb="8">
      <t>カサン</t>
    </rPh>
    <rPh sb="8" eb="10">
      <t>メンセキ</t>
    </rPh>
    <rPh sb="11" eb="14">
      <t>カサンキン</t>
    </rPh>
    <rPh sb="14" eb="15">
      <t>ガク</t>
    </rPh>
    <phoneticPr fontId="7"/>
  </si>
  <si>
    <t>④農作業</t>
    <rPh sb="1" eb="4">
      <t>ノウサギョウ</t>
    </rPh>
    <phoneticPr fontId="7"/>
  </si>
  <si>
    <t>合　計</t>
  </si>
  <si>
    <t>○○ ○○土地改良区　理事長　○○ ○○</t>
  </si>
  <si>
    <t>己藤　五郎</t>
  </si>
  <si>
    <t>土地改良施設担当</t>
    <rPh sb="0" eb="4">
      <t>トチカイリョウ</t>
    </rPh>
    <rPh sb="4" eb="8">
      <t>シセツタントウ</t>
    </rPh>
    <phoneticPr fontId="7"/>
  </si>
  <si>
    <t>[234]交付金額_うち国費</t>
    <rPh sb="12" eb="14">
      <t>コクヒ</t>
    </rPh>
    <phoneticPr fontId="7"/>
  </si>
  <si>
    <t>活動区分</t>
    <rPh sb="0" eb="2">
      <t>カツドウ</t>
    </rPh>
    <rPh sb="2" eb="4">
      <t>クブン</t>
    </rPh>
    <phoneticPr fontId="126"/>
  </si>
  <si>
    <t>１.農業者個人</t>
    <rPh sb="2" eb="5">
      <t>ノウギョウシャ</t>
    </rPh>
    <rPh sb="5" eb="7">
      <t>コジン</t>
    </rPh>
    <phoneticPr fontId="126"/>
  </si>
  <si>
    <t>27 ため池の機能診断</t>
  </si>
  <si>
    <t>法面点検担当</t>
    <rPh sb="0" eb="2">
      <t>ノリメン</t>
    </rPh>
    <rPh sb="2" eb="6">
      <t>テンケンタントウ</t>
    </rPh>
    <phoneticPr fontId="7"/>
  </si>
  <si>
    <t>３－７．体制の維持・向上に向けた活動事項</t>
    <rPh sb="4" eb="6">
      <t>タイセイ</t>
    </rPh>
    <rPh sb="7" eb="9">
      <t>イジ</t>
    </rPh>
    <rPh sb="10" eb="12">
      <t>コウジョウ</t>
    </rPh>
    <rPh sb="13" eb="14">
      <t>ム</t>
    </rPh>
    <rPh sb="16" eb="18">
      <t>カツドウ</t>
    </rPh>
    <rPh sb="18" eb="20">
      <t>ジコウ</t>
    </rPh>
    <phoneticPr fontId="7"/>
  </si>
  <si>
    <r>
      <t xml:space="preserve">（役員の継承に向けた取組を記載）
</t>
    </r>
    <r>
      <rPr>
        <sz val="11"/>
        <color rgb="FFFF0000"/>
        <rFont val="ＭＳ 明朝"/>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color auto="1"/>
        <rFont val="ＭＳ 明朝"/>
      </rPr>
      <t xml:space="preserve">
</t>
    </r>
  </si>
  <si>
    <t>[068]通常地域_田_高齢化耕作放棄率</t>
  </si>
  <si>
    <t>４－１．協定活動に参画する多様な組織等</t>
  </si>
  <si>
    <t>[070]通常地域_田_特認基準</t>
  </si>
  <si>
    <t>目標</t>
    <rPh sb="0" eb="2">
      <t>モクヒョウ</t>
    </rPh>
    <phoneticPr fontId="7"/>
  </si>
  <si>
    <t>（１）農業者団体以外の組織</t>
    <rPh sb="3" eb="6">
      <t>ノウギョウシャ</t>
    </rPh>
    <rPh sb="6" eb="8">
      <t>ダンタイ</t>
    </rPh>
    <rPh sb="8" eb="10">
      <t>イガイ</t>
    </rPh>
    <rPh sb="11" eb="13">
      <t>ソシキ</t>
    </rPh>
    <phoneticPr fontId="7"/>
  </si>
  <si>
    <t>参画方法</t>
    <rPh sb="0" eb="4">
      <t>サンカクホウホウ</t>
    </rPh>
    <phoneticPr fontId="7"/>
  </si>
  <si>
    <t>組織名</t>
    <rPh sb="0" eb="3">
      <t>ソシキメイ</t>
    </rPh>
    <phoneticPr fontId="7"/>
  </si>
  <si>
    <t>Ｇ地域づくり協議会</t>
  </si>
  <si>
    <t>（２）非農業者</t>
    <rPh sb="3" eb="7">
      <t>ヒノウギョウシャ</t>
    </rPh>
    <phoneticPr fontId="7"/>
  </si>
  <si>
    <t>ネットワーク化で解決しようとする課題</t>
    <rPh sb="6" eb="7">
      <t>カ</t>
    </rPh>
    <rPh sb="8" eb="10">
      <t>カイケツ</t>
    </rPh>
    <rPh sb="16" eb="18">
      <t>カダイ</t>
    </rPh>
    <phoneticPr fontId="7"/>
  </si>
  <si>
    <t>人数</t>
    <rPh sb="0" eb="2">
      <t>ニンズウ</t>
    </rPh>
    <phoneticPr fontId="7"/>
  </si>
  <si>
    <t>③集落協定の全構成員数（集落協定の構成員数（農業者数＋①※組織数は含めない）に②を加えた人数）</t>
  </si>
  <si>
    <t>[332]集落の自治（コミュニティ）機能の強化</t>
  </si>
  <si>
    <t>①＋②が③に占める割合</t>
  </si>
  <si>
    <t>④知見や技術の不足</t>
    <rPh sb="1" eb="3">
      <t>チケン</t>
    </rPh>
    <rPh sb="4" eb="6">
      <t>ギジュツ</t>
    </rPh>
    <rPh sb="7" eb="9">
      <t>フソク</t>
    </rPh>
    <phoneticPr fontId="7"/>
  </si>
  <si>
    <r>
      <t>⑤その他（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</si>
  <si>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棚田の荒廃</t>
    <rPh sb="0" eb="2">
      <t>タナダ</t>
    </rPh>
    <rPh sb="3" eb="5">
      <t>コウハイ</t>
    </rPh>
    <phoneticPr fontId="7"/>
  </si>
  <si>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7"/>
  </si>
  <si>
    <t>支払区分</t>
    <rPh sb="0" eb="2">
      <t>シハライ</t>
    </rPh>
    <rPh sb="2" eb="4">
      <t>クブン</t>
    </rPh>
    <phoneticPr fontId="7"/>
  </si>
  <si>
    <t>⑥鳥獣害対策</t>
    <rPh sb="1" eb="3">
      <t>チョウジュウ</t>
    </rPh>
    <rPh sb="3" eb="4">
      <t>ガイ</t>
    </rPh>
    <rPh sb="4" eb="6">
      <t>タイサク</t>
    </rPh>
    <phoneticPr fontId="7"/>
  </si>
  <si>
    <t>⑦多面的機能を増進する活動</t>
  </si>
  <si>
    <t>⑤地場農産物の加工・販売</t>
    <rPh sb="1" eb="3">
      <t>ジバ</t>
    </rPh>
    <rPh sb="3" eb="6">
      <t>ノウサンブツ</t>
    </rPh>
    <rPh sb="7" eb="9">
      <t>カコウ</t>
    </rPh>
    <rPh sb="10" eb="12">
      <t>ハンバイ</t>
    </rPh>
    <phoneticPr fontId="7"/>
  </si>
  <si>
    <t>処分制限年月日</t>
  </si>
  <si>
    <r>
      <t xml:space="preserve">（連携して実施する活動の詳細について、今後の活動の維持、向上に向けた方向性も含めて記載）
</t>
    </r>
    <r>
      <rPr>
        <sz val="11"/>
        <color rgb="FFFF0000"/>
        <rFont val="ＭＳ 明朝"/>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7"/>
  </si>
  <si>
    <t>（集落協定名：</t>
  </si>
  <si>
    <t>農業生産組織の活動</t>
    <rPh sb="0" eb="2">
      <t>ノウギョウ</t>
    </rPh>
    <rPh sb="2" eb="4">
      <t>セイサン</t>
    </rPh>
    <rPh sb="4" eb="6">
      <t>ソシキ</t>
    </rPh>
    <rPh sb="7" eb="9">
      <t>カツドウ</t>
    </rPh>
    <phoneticPr fontId="7"/>
  </si>
  <si>
    <t>施設・機械名</t>
  </si>
  <si>
    <t>[180]超急傾加算_目標_保全_耕作道、ほ場進入路等の維持</t>
  </si>
  <si>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7"/>
  </si>
  <si>
    <t>　「第３　農業生産活動等として取り組むべき事項」は必須活動</t>
    <rPh sb="25" eb="27">
      <t>ヒッス</t>
    </rPh>
    <rPh sb="27" eb="29">
      <t>カツドウ</t>
    </rPh>
    <phoneticPr fontId="7"/>
  </si>
  <si>
    <t>型式等</t>
  </si>
  <si>
    <t>購入額(円)</t>
  </si>
  <si>
    <t>管理責任者</t>
  </si>
  <si>
    <t>62　水路の更新等</t>
    <rPh sb="3" eb="5">
      <t>スイロ</t>
    </rPh>
    <rPh sb="6" eb="8">
      <t>コウシン</t>
    </rPh>
    <rPh sb="8" eb="9">
      <t>トウ</t>
    </rPh>
    <phoneticPr fontId="126"/>
  </si>
  <si>
    <t>負担区分(円)</t>
  </si>
  <si>
    <t>処分の状況</t>
  </si>
  <si>
    <t>着工年月日</t>
  </si>
  <si>
    <t>完了年月日</t>
  </si>
  <si>
    <t>[102]特認地域_畑_面積計</t>
  </si>
  <si>
    <t>広島県三原市〇〇町〇〇６６６６－６６</t>
    <rPh sb="0" eb="3">
      <t>ヒロシマケン</t>
    </rPh>
    <rPh sb="3" eb="6">
      <t>ミハラシ</t>
    </rPh>
    <rPh sb="8" eb="9">
      <t>チョウ</t>
    </rPh>
    <phoneticPr fontId="7"/>
  </si>
  <si>
    <t>その他</t>
  </si>
  <si>
    <t>165-1</t>
  </si>
  <si>
    <t>第４条</t>
  </si>
  <si>
    <t>（３）故障を発見したとき又は故障を起こした時は、直ちに管理責任者へ報告する
　　　こと。</t>
  </si>
  <si>
    <t>（４）機械等の使用中の事故について、組合は一切の責任を負わないこと。</t>
  </si>
  <si>
    <t>[064]通常地域_面積計</t>
  </si>
  <si>
    <t>第５条</t>
  </si>
  <si>
    <t>[023]協定参加者の年齢区分別計</t>
  </si>
  <si>
    <r>
      <t>協定締結面積［50］うち</t>
    </r>
    <r>
      <rPr>
        <b/>
        <sz val="10"/>
        <color auto="1"/>
        <rFont val="ＭＳ Ｐゴシック"/>
      </rPr>
      <t>既荒廃農地の復旧面積</t>
    </r>
    <rPh sb="12" eb="13">
      <t>キ</t>
    </rPh>
    <rPh sb="13" eb="17">
      <t>コウハイノウチ</t>
    </rPh>
    <rPh sb="18" eb="20">
      <t>フッキュウ</t>
    </rPh>
    <rPh sb="20" eb="22">
      <t>メンセキ</t>
    </rPh>
    <phoneticPr fontId="7"/>
  </si>
  <si>
    <t>（１）共用資産管理台帳</t>
  </si>
  <si>
    <t>（３）機械管理簿</t>
  </si>
  <si>
    <t>令和　　　　年　　　　月　　　　日　　　　　時　　　　　分　　借受</t>
  </si>
  <si>
    <t>使用前</t>
  </si>
  <si>
    <t>有・無</t>
  </si>
  <si>
    <t>[034]地域区分</t>
  </si>
  <si>
    <t>使用後</t>
  </si>
  <si>
    <t>給　　　油</t>
  </si>
  <si>
    <t>浄化水路による水質保全</t>
    <rPh sb="0" eb="2">
      <t>ジョウカ</t>
    </rPh>
    <rPh sb="2" eb="4">
      <t>スイロ</t>
    </rPh>
    <rPh sb="7" eb="9">
      <t>スイシツ</t>
    </rPh>
    <rPh sb="9" eb="11">
      <t>ホゼン</t>
    </rPh>
    <phoneticPr fontId="126"/>
  </si>
  <si>
    <t>※注意事項</t>
  </si>
  <si>
    <t>(１)消耗品及び燃料等は使用者が用意してください。</t>
  </si>
  <si>
    <t>(２)使用後は、清掃及び点検整備を行ってから返却してください。</t>
  </si>
  <si>
    <t>①事務担当者の人材不足</t>
    <rPh sb="1" eb="6">
      <t>ジムタントウシャ</t>
    </rPh>
    <rPh sb="7" eb="11">
      <t>ジンザイブソク</t>
    </rPh>
    <phoneticPr fontId="7"/>
  </si>
  <si>
    <t>市町村長　　殿</t>
    <rPh sb="0" eb="4">
      <t>シチョウソンチョウ</t>
    </rPh>
    <phoneticPr fontId="7"/>
  </si>
  <si>
    <t>[026]参加者_45～49歳</t>
  </si>
  <si>
    <t>（別紙）</t>
    <rPh sb="1" eb="3">
      <t>ベッシ</t>
    </rPh>
    <phoneticPr fontId="7"/>
  </si>
  <si>
    <t>中山間地域等直接支払交付金の支出に係る届出について</t>
  </si>
  <si>
    <t>記</t>
    <rPh sb="0" eb="1">
      <t>キ</t>
    </rPh>
    <phoneticPr fontId="7"/>
  </si>
  <si>
    <t>支出相手方名　※</t>
  </si>
  <si>
    <t>支出額</t>
  </si>
  <si>
    <t>支払日・契約日</t>
  </si>
  <si>
    <t>支出の目的</t>
  </si>
  <si>
    <t>[240]個人配分支出総額</t>
  </si>
  <si>
    <t>※　支出を行う相手方の組織名・肩書等を併せて記載。</t>
  </si>
  <si>
    <t>[002]都道府県名</t>
  </si>
  <si>
    <t>[003]市町村名</t>
  </si>
  <si>
    <t>[238]前年度末積立等残高</t>
  </si>
  <si>
    <t>[004]地方公共団体コード</t>
  </si>
  <si>
    <t>　「第３　農業生産活動等として取り組むべき事項」は任意のため空欄でも可</t>
  </si>
  <si>
    <t>[005]集落協定名</t>
  </si>
  <si>
    <t>５.購入・リース費</t>
    <rPh sb="2" eb="4">
      <t>コウニュウ</t>
    </rPh>
    <rPh sb="8" eb="9">
      <t>ヒ</t>
    </rPh>
    <phoneticPr fontId="126"/>
  </si>
  <si>
    <t>[006]協定整理番号</t>
  </si>
  <si>
    <t>協定識別コード重複確認セル</t>
  </si>
  <si>
    <t>[010]複数の市町村にまたがる協定の事項</t>
  </si>
  <si>
    <t>[020]水利組合</t>
  </si>
  <si>
    <t>[021]非農業者（人）</t>
  </si>
  <si>
    <t>特認地域面積計</t>
    <rPh sb="0" eb="1">
      <t>トク</t>
    </rPh>
    <rPh sb="1" eb="2">
      <t>ニン</t>
    </rPh>
    <rPh sb="2" eb="4">
      <t>チイキ</t>
    </rPh>
    <rPh sb="4" eb="6">
      <t>メンセキ</t>
    </rPh>
    <rPh sb="6" eb="7">
      <t>ケイ</t>
    </rPh>
    <phoneticPr fontId="7"/>
  </si>
  <si>
    <t>[022]その他</t>
  </si>
  <si>
    <t>[025]参加者_40～44歳</t>
  </si>
  <si>
    <t>[027]参加者_50～54歳</t>
  </si>
  <si>
    <t>[029]参加者_60～64歳</t>
  </si>
  <si>
    <t>［262］農地の法面管理</t>
  </si>
  <si>
    <t>[031]参加者_70～74歳</t>
  </si>
  <si>
    <t>[032]参加者_75～79歳</t>
  </si>
  <si>
    <t>[033]参加者_80歳以上</t>
  </si>
  <si>
    <t>[035]協定締結面積総計</t>
  </si>
  <si>
    <t>[036]田_面積計</t>
  </si>
  <si>
    <t>[050]草地_面積計</t>
  </si>
  <si>
    <t>[037]田_急傾斜</t>
  </si>
  <si>
    <t>[038]田_緩傾斜</t>
  </si>
  <si>
    <t>活動参加人数</t>
    <rPh sb="0" eb="2">
      <t>カツドウ</t>
    </rPh>
    <rPh sb="2" eb="4">
      <t>サンカ</t>
    </rPh>
    <rPh sb="4" eb="6">
      <t>ニンズウ</t>
    </rPh>
    <phoneticPr fontId="7"/>
  </si>
  <si>
    <t>3 事務・組織運営等に関する研修、機械の安全使用に関する研修</t>
  </si>
  <si>
    <t>[039]田_高齢化・耕作放棄率</t>
  </si>
  <si>
    <t>③　その他の施設の管理</t>
    <rPh sb="4" eb="5">
      <t>タ</t>
    </rPh>
    <rPh sb="6" eb="8">
      <t>シセツ</t>
    </rPh>
    <rPh sb="9" eb="11">
      <t>カンリ</t>
    </rPh>
    <phoneticPr fontId="7"/>
  </si>
  <si>
    <t>[042]田_交付対象外</t>
  </si>
  <si>
    <t>[210]ネットワーク化加算_確保された人材が担う地域活動数</t>
  </si>
  <si>
    <t>[044]畑_急傾斜</t>
  </si>
  <si>
    <t>[093]特認地域_基準区分</t>
  </si>
  <si>
    <t>[204]ネットワーク化加算_うち国費</t>
    <rPh sb="17" eb="19">
      <t>コクヒ</t>
    </rPh>
    <phoneticPr fontId="7"/>
  </si>
  <si>
    <t>[045]畑_緩傾斜</t>
  </si>
  <si>
    <t>[046]畑_高齢化・耕作放棄率</t>
  </si>
  <si>
    <t>[048]畑_交付対象外（田畑混在）</t>
  </si>
  <si>
    <t>備考欄</t>
    <rPh sb="0" eb="3">
      <t>ビコウラン</t>
    </rPh>
    <phoneticPr fontId="7"/>
  </si>
  <si>
    <t>75～79歳</t>
    <rPh sb="5" eb="6">
      <t>サイ</t>
    </rPh>
    <phoneticPr fontId="7"/>
  </si>
  <si>
    <t>[275]土壌流亡に配慮した営農</t>
  </si>
  <si>
    <t>[049]畑_交付対象外（田畑混在以外）</t>
  </si>
  <si>
    <t>交付対象外(田草地混在地)</t>
    <rPh sb="6" eb="7">
      <t>デン</t>
    </rPh>
    <rPh sb="7" eb="8">
      <t>ソウ</t>
    </rPh>
    <rPh sb="8" eb="9">
      <t>チ</t>
    </rPh>
    <rPh sb="9" eb="11">
      <t>コンザイ</t>
    </rPh>
    <rPh sb="11" eb="12">
      <t>チ</t>
    </rPh>
    <phoneticPr fontId="7"/>
  </si>
  <si>
    <t>[052]草地_緩傾斜</t>
  </si>
  <si>
    <t>[194]超急傾加算_目標_販売_景観作物の植栽</t>
  </si>
  <si>
    <t>[055]草地_特認基準</t>
  </si>
  <si>
    <t>[056]草地_交付対象外（田草地混在）</t>
  </si>
  <si>
    <t>[057]草地_交付対象外（田草地混在以外）</t>
  </si>
  <si>
    <t>[058]採草放牧地_面積計</t>
  </si>
  <si>
    <t>環境に配慮した農業</t>
    <rPh sb="0" eb="2">
      <t>カンキョウ</t>
    </rPh>
    <rPh sb="3" eb="5">
      <t>ハイリョ</t>
    </rPh>
    <rPh sb="7" eb="9">
      <t>ノウギョウ</t>
    </rPh>
    <phoneticPr fontId="7"/>
  </si>
  <si>
    <t>[059]採草放牧地_急傾斜</t>
  </si>
  <si>
    <t>133-4</t>
  </si>
  <si>
    <t>[060]採草放牧地_緩傾斜</t>
  </si>
  <si>
    <t>[248]共同利用施設整備等費</t>
  </si>
  <si>
    <t>[061]採草放牧地_特認基準</t>
  </si>
  <si>
    <t>[062]採草放牧地_交付対象外（田採草放牧地混在）</t>
  </si>
  <si>
    <t>⑤交付金額</t>
    <rPh sb="1" eb="3">
      <t>コウフ</t>
    </rPh>
    <rPh sb="3" eb="5">
      <t>キンガク</t>
    </rPh>
    <phoneticPr fontId="7"/>
  </si>
  <si>
    <t>[066]通常地域_田_急傾斜</t>
  </si>
  <si>
    <t>⑥活動内容（全協定共通）</t>
    <rPh sb="1" eb="3">
      <t>カツドウ</t>
    </rPh>
    <rPh sb="3" eb="5">
      <t>ナイヨウ</t>
    </rPh>
    <rPh sb="6" eb="7">
      <t>ゼン</t>
    </rPh>
    <rPh sb="7" eb="9">
      <t>キョウテイ</t>
    </rPh>
    <rPh sb="9" eb="11">
      <t>キョウツウ</t>
    </rPh>
    <phoneticPr fontId="7"/>
  </si>
  <si>
    <t>※自作地も対象とする場合は、</t>
  </si>
  <si>
    <t>[069]通常地域_田_小区画不整形</t>
  </si>
  <si>
    <t>協定参加者総計</t>
    <rPh sb="0" eb="2">
      <t>キョウテイ</t>
    </rPh>
    <rPh sb="2" eb="5">
      <t>サンカシャ</t>
    </rPh>
    <rPh sb="5" eb="7">
      <t>ソウケイ</t>
    </rPh>
    <phoneticPr fontId="7"/>
  </si>
  <si>
    <t>33 ため池の軽微な補修等</t>
  </si>
  <si>
    <t>[072]通常地域_畑_面積計</t>
  </si>
  <si>
    <t>[073]通常地域_畑_急傾斜</t>
  </si>
  <si>
    <t>[077]通常地域_畑_交付対象外（田畑混在）</t>
  </si>
  <si>
    <t>加算面積</t>
    <rPh sb="0" eb="2">
      <t>カサン</t>
    </rPh>
    <rPh sb="2" eb="4">
      <t>メンセキ</t>
    </rPh>
    <phoneticPr fontId="7"/>
  </si>
  <si>
    <t>[078]通常地域_畑_交付対象外（田畑混在以外）</t>
  </si>
  <si>
    <t>[079]通常地域_草地_面積計</t>
  </si>
  <si>
    <t>[080]通常地域_草地_急傾斜</t>
  </si>
  <si>
    <t>[083]通常地域_草地_高齢化耕作放棄率</t>
  </si>
  <si>
    <t>[084]通常地域_草地_特認基準</t>
  </si>
  <si>
    <t>[085]通常地域_草地_交付対象外（田草地混在）</t>
  </si>
  <si>
    <t>[086]通常地域_草地_交付対象外（田草地混在以外）</t>
  </si>
  <si>
    <t>[089]通常地域_採草放牧地_緩傾斜</t>
  </si>
  <si>
    <t>[090]通常地域_採草放牧地_特認基準</t>
  </si>
  <si>
    <t>[092]通常地域_採草放牧地_交付対象外（田採草混在以外）</t>
  </si>
  <si>
    <t>[095]特認地域_田_面積計</t>
  </si>
  <si>
    <t>農業者（人）</t>
    <rPh sb="0" eb="3">
      <t>ノウギョウシャ</t>
    </rPh>
    <rPh sb="4" eb="5">
      <t>ニン</t>
    </rPh>
    <phoneticPr fontId="7"/>
  </si>
  <si>
    <t>[096]特認地域_田_急傾斜</t>
  </si>
  <si>
    <t>[097]特認地域_田_緩傾斜</t>
  </si>
  <si>
    <t>[099]特認地域_田_小区画不整形</t>
  </si>
  <si>
    <t>稲作</t>
    <rPh sb="0" eb="2">
      <t>イナサク</t>
    </rPh>
    <phoneticPr fontId="7"/>
  </si>
  <si>
    <t>[100]特認地域_田_特認基準</t>
  </si>
  <si>
    <t>[205]ネットワーク化加算_ネットワーク化集落数</t>
    <rPh sb="21" eb="22">
      <t>カ</t>
    </rPh>
    <rPh sb="22" eb="24">
      <t>シュウラク</t>
    </rPh>
    <phoneticPr fontId="7"/>
  </si>
  <si>
    <t>[103]特認地域_畑_急傾斜</t>
  </si>
  <si>
    <t>[127]協定農用地の一部除外_耕作未実施_耕作放棄</t>
  </si>
  <si>
    <t>[104]特認地域_畑_緩傾斜</t>
  </si>
  <si>
    <t>この線より上に行を挿入してください。</t>
  </si>
  <si>
    <t>[105]特認地域_畑_高齢化耕作放棄率</t>
  </si>
  <si>
    <t>[106]特認地域_畑_特認基準</t>
  </si>
  <si>
    <t>[107]特認地域_畑_交付対象外（田畑混在）</t>
  </si>
  <si>
    <t>１　耕作放棄の防止等の活動</t>
    <rPh sb="2" eb="4">
      <t>コウサク</t>
    </rPh>
    <rPh sb="4" eb="6">
      <t>ホウキ</t>
    </rPh>
    <rPh sb="7" eb="9">
      <t>ボウシ</t>
    </rPh>
    <rPh sb="9" eb="10">
      <t>トウ</t>
    </rPh>
    <rPh sb="11" eb="13">
      <t>カツドウ</t>
    </rPh>
    <phoneticPr fontId="7"/>
  </si>
  <si>
    <t>[109]特認地域_草地_面積計</t>
  </si>
  <si>
    <t>[278]体験民宿（グリーン・ツーリズム）</t>
  </si>
  <si>
    <t>[110]特認地域_草地_急傾斜</t>
  </si>
  <si>
    <t>[112]特認地域_草地_草地比率の高い草地</t>
  </si>
  <si>
    <t>別途協定等を締結する組織数</t>
  </si>
  <si>
    <t>[113]特認地域_草地_高齢化耕作放棄率</t>
  </si>
  <si>
    <t>[114]特認地域_草地_特認基準</t>
  </si>
  <si>
    <t>統合する協定数（自協定含む）</t>
    <rPh sb="0" eb="2">
      <t>トウゴウ</t>
    </rPh>
    <phoneticPr fontId="7"/>
  </si>
  <si>
    <t>点検</t>
    <rPh sb="0" eb="2">
      <t>テンケン</t>
    </rPh>
    <phoneticPr fontId="7"/>
  </si>
  <si>
    <t>[117]特認地域_採草放牧地_面積計</t>
  </si>
  <si>
    <t>[119]特認地域_採草放牧地_緩傾斜</t>
  </si>
  <si>
    <t>[122]特認地域_採草放牧地_交付対象外（田採草混在地以外）</t>
  </si>
  <si>
    <t>[125]協定農用地の一部除外_面積計</t>
  </si>
  <si>
    <t>[128]協定農用地の一部除外_耕作未実施_転用</t>
    <rPh sb="22" eb="24">
      <t>テンヨウ</t>
    </rPh>
    <phoneticPr fontId="7"/>
  </si>
  <si>
    <t>[131]協定農用地の一部除外_耕作未実施_その他</t>
  </si>
  <si>
    <t>[132]協定農用地の一部除外_耕作未実施_その他の内容</t>
  </si>
  <si>
    <t>Ⅰ 棚田地域振興活動加算</t>
    <rPh sb="2" eb="4">
      <t>タナダ</t>
    </rPh>
    <rPh sb="4" eb="6">
      <t>チイキ</t>
    </rPh>
    <rPh sb="6" eb="8">
      <t>シンコウ</t>
    </rPh>
    <rPh sb="8" eb="10">
      <t>カツドウ</t>
    </rPh>
    <rPh sb="10" eb="12">
      <t>カサン</t>
    </rPh>
    <phoneticPr fontId="7"/>
  </si>
  <si>
    <t>[133]協定農用地の一部除外_復旧未実施</t>
  </si>
  <si>
    <t>⑥　魚類・昆虫類の保護</t>
    <rPh sb="2" eb="4">
      <t>ギョルイ</t>
    </rPh>
    <rPh sb="5" eb="8">
      <t>コンチュウルイ</t>
    </rPh>
    <rPh sb="9" eb="11">
      <t>ホゴ</t>
    </rPh>
    <phoneticPr fontId="7"/>
  </si>
  <si>
    <t>施設の設置・運営</t>
    <rPh sb="0" eb="2">
      <t>シセツ</t>
    </rPh>
    <rPh sb="3" eb="5">
      <t>セッチ</t>
    </rPh>
    <rPh sb="6" eb="8">
      <t>ウンエイ</t>
    </rPh>
    <phoneticPr fontId="7"/>
  </si>
  <si>
    <t>[136]協定農用地の一部除外_土地収用</t>
  </si>
  <si>
    <t>[137]協定農用地の一部除外_農業用施設</t>
  </si>
  <si>
    <t>133-3</t>
  </si>
  <si>
    <t>[144]復旧_既荒廃農地</t>
  </si>
  <si>
    <t>活動区分</t>
    <rPh sb="0" eb="2">
      <t>カツドウ</t>
    </rPh>
    <rPh sb="2" eb="4">
      <t>クブン</t>
    </rPh>
    <phoneticPr fontId="7"/>
  </si>
  <si>
    <t>[145]復旧_既荒廃農地_うち復旧済面積</t>
  </si>
  <si>
    <t>54　地域住民による直営施工</t>
    <rPh sb="3" eb="5">
      <t>チイキ</t>
    </rPh>
    <rPh sb="5" eb="7">
      <t>ジュウミン</t>
    </rPh>
    <rPh sb="10" eb="12">
      <t>チョクエイ</t>
    </rPh>
    <rPh sb="12" eb="14">
      <t>セコウ</t>
    </rPh>
    <phoneticPr fontId="126"/>
  </si>
  <si>
    <t>[146]復旧_既荒廃農地_田</t>
  </si>
  <si>
    <t>⑩その他</t>
  </si>
  <si>
    <t>[147]復旧_既荒廃農地_畑</t>
  </si>
  <si>
    <t>[148]復旧_既荒廃農地_草地</t>
  </si>
  <si>
    <t>168-2</t>
  </si>
  <si>
    <t>③農業作業の人材不足</t>
  </si>
  <si>
    <t>[149]復旧_自然災害</t>
  </si>
  <si>
    <t>番号</t>
    <rPh sb="0" eb="2">
      <t>バンゴウ</t>
    </rPh>
    <phoneticPr fontId="126"/>
  </si>
  <si>
    <t>[153]棚田加算_加算面積_計</t>
  </si>
  <si>
    <t>[154]棚田加算_加算面積_田</t>
  </si>
  <si>
    <t>10 農道の草刈り</t>
  </si>
  <si>
    <t>[156]棚田加算_加算金額</t>
  </si>
  <si>
    <t>中山間地域等直接支払交付金　活動記録</t>
    <rPh sb="0" eb="10">
      <t>チュウサンカンチイキトウチョクセツシハライ</t>
    </rPh>
    <rPh sb="10" eb="13">
      <t>コウフキン</t>
    </rPh>
    <rPh sb="14" eb="18">
      <t>カツドウキロク</t>
    </rPh>
    <phoneticPr fontId="7"/>
  </si>
  <si>
    <t>[157]棚田加算_うち国費</t>
    <rPh sb="12" eb="14">
      <t>コクヒ</t>
    </rPh>
    <phoneticPr fontId="7"/>
  </si>
  <si>
    <t>[158]超急傾斜地棚田加算_取組状況</t>
    <rPh sb="5" eb="9">
      <t>チョウキュウケイシャ</t>
    </rPh>
    <rPh sb="9" eb="12">
      <t>チタナダ</t>
    </rPh>
    <phoneticPr fontId="7"/>
  </si>
  <si>
    <t>②農地保全（草刈り、荒廃防止活動
等）</t>
  </si>
  <si>
    <t>[159]超急傾斜地棚田加算_加算面積_計</t>
    <rPh sb="5" eb="9">
      <t>チョウキュウケイシャ</t>
    </rPh>
    <phoneticPr fontId="7"/>
  </si>
  <si>
    <t>[160]超急傾斜地棚田加算_加算面積_田</t>
    <rPh sb="5" eb="9">
      <t>チョウキュウケイシャ</t>
    </rPh>
    <phoneticPr fontId="7"/>
  </si>
  <si>
    <t>[161]超急傾斜地棚田加算_加算面積_畑</t>
    <rPh sb="5" eb="9">
      <t>チョウキュウケイシャ</t>
    </rPh>
    <phoneticPr fontId="7"/>
  </si>
  <si>
    <t>1 点検</t>
  </si>
  <si>
    <t>[163]超急傾斜地棚田加算_うち国費</t>
    <rPh sb="5" eb="9">
      <t>チョウキュウケイシャ</t>
    </rPh>
    <rPh sb="17" eb="19">
      <t>コクヒ</t>
    </rPh>
    <phoneticPr fontId="7"/>
  </si>
  <si>
    <t>[168]棚田加算_目標_多面的機能の維持発揮_目標年度</t>
  </si>
  <si>
    <t>[169]棚田加算_目標_多面的機能の維持発揮_達成状況</t>
  </si>
  <si>
    <t>[171]棚田加算_目標_棚田地域の振興_目標年度</t>
  </si>
  <si>
    <t>[312]担い手が確保できているが、全ての委託希望は受けられない</t>
  </si>
  <si>
    <t>70～74歳</t>
    <rPh sb="5" eb="6">
      <t>サイ</t>
    </rPh>
    <phoneticPr fontId="7"/>
  </si>
  <si>
    <t>⑩多面的機能を増進する活動</t>
  </si>
  <si>
    <t>[173]超急傾加算_取組状況</t>
  </si>
  <si>
    <t>[176]超急傾加算_加算面積_畑</t>
  </si>
  <si>
    <t>[177]超急傾加算_加算金額</t>
  </si>
  <si>
    <t>[179]超急傾加算_目標_保全_法面の維持・補修</t>
  </si>
  <si>
    <t>[183]超急傾加算_目標_保全_農薬散布等の施設の整備</t>
  </si>
  <si>
    <t>[184]超急傾加算_目標_保全_共同防除体制の構築</t>
  </si>
  <si>
    <t>[187]超急傾加算_目標_保全_その他</t>
  </si>
  <si>
    <t>[188]超急傾加算_目標_保全_その他の内容</t>
  </si>
  <si>
    <t>②多面的機能の増進を図る活動の項目を追加する場合</t>
    <rPh sb="1" eb="4">
      <t>タメンテキ</t>
    </rPh>
    <rPh sb="4" eb="6">
      <t>キノウ</t>
    </rPh>
    <rPh sb="7" eb="9">
      <t>ゾウシン</t>
    </rPh>
    <rPh sb="10" eb="11">
      <t>ハカ</t>
    </rPh>
    <rPh sb="12" eb="14">
      <t>カツドウ</t>
    </rPh>
    <phoneticPr fontId="126"/>
  </si>
  <si>
    <t>[190]超急傾加算_目標_販売_パンフレットの作成</t>
  </si>
  <si>
    <t>[191]超急傾加算_目標_販売_農産物の加工</t>
  </si>
  <si>
    <t>[235]共同取組活動充当額</t>
  </si>
  <si>
    <t>[274]周辺林地の下草刈</t>
  </si>
  <si>
    <t>集落協定組織の活動</t>
    <rPh sb="0" eb="2">
      <t>シュウラク</t>
    </rPh>
    <rPh sb="2" eb="4">
      <t>キョウテイ</t>
    </rPh>
    <rPh sb="4" eb="6">
      <t>ソシキ</t>
    </rPh>
    <rPh sb="7" eb="9">
      <t>カツドウ</t>
    </rPh>
    <phoneticPr fontId="7"/>
  </si>
  <si>
    <t>[193]超急傾加算_目標_販売_ブランド化</t>
  </si>
  <si>
    <t>G.単位</t>
    <rPh sb="2" eb="4">
      <t>タンイ</t>
    </rPh>
    <phoneticPr fontId="126"/>
  </si>
  <si>
    <t>[195]超急傾加算_目標_販売_環境に配慮した農業</t>
  </si>
  <si>
    <t>加算面積計</t>
    <rPh sb="0" eb="2">
      <t>カサン</t>
    </rPh>
    <rPh sb="2" eb="4">
      <t>メンセキ</t>
    </rPh>
    <rPh sb="4" eb="5">
      <t>ケイ</t>
    </rPh>
    <phoneticPr fontId="7"/>
  </si>
  <si>
    <t>[199]超急傾加算_目標_販売_その他</t>
  </si>
  <si>
    <t>[302]その他の内容</t>
  </si>
  <si>
    <t>[206]ネットワーク化加算_統合集落数</t>
    <rPh sb="15" eb="17">
      <t>トウゴウ</t>
    </rPh>
    <phoneticPr fontId="7"/>
  </si>
  <si>
    <t>[208]ネットワーク化加算_集落内からの人材確保数</t>
  </si>
  <si>
    <t>[209]ネットワーク化加算_集落外からの人材確保数</t>
  </si>
  <si>
    <t>[306]体制整備単価取組_多様な組織の参画</t>
    <rPh sb="14" eb="16">
      <t>タヨウ</t>
    </rPh>
    <rPh sb="17" eb="19">
      <t>ソシキ</t>
    </rPh>
    <rPh sb="20" eb="22">
      <t>サンカク</t>
    </rPh>
    <phoneticPr fontId="7"/>
  </si>
  <si>
    <t>[211]ネットワーク化加算_確保された人材が担う地域活動_集落協定組織の活動</t>
  </si>
  <si>
    <t>[212]ネットワーク化加算_確保された人材が担う地域活動_農業生産組織の活動</t>
  </si>
  <si>
    <t>[214]ネットワーク化加算_目標</t>
  </si>
  <si>
    <t>[216]ネットワーク化加算_目標_達成状況</t>
  </si>
  <si>
    <t>[217]スマート農業加算_取組状況</t>
    <rPh sb="9" eb="11">
      <t>ノウギョウ</t>
    </rPh>
    <phoneticPr fontId="7"/>
  </si>
  <si>
    <t>[219]スマート農業加算_加算金額</t>
    <rPh sb="9" eb="11">
      <t>ノウギョウ</t>
    </rPh>
    <phoneticPr fontId="7"/>
  </si>
  <si>
    <t>[220]スマート農業加算_うち国費</t>
    <rPh sb="9" eb="11">
      <t>ノウギョウ</t>
    </rPh>
    <rPh sb="16" eb="18">
      <t>コクヒ</t>
    </rPh>
    <phoneticPr fontId="7"/>
  </si>
  <si>
    <t>[221]スマート農業加算_目標</t>
    <rPh sb="9" eb="11">
      <t>ノウギョウ</t>
    </rPh>
    <phoneticPr fontId="7"/>
  </si>
  <si>
    <t>広島県三原市〇〇町〇〇２２２２－２２</t>
    <rPh sb="0" eb="3">
      <t>ヒロシマケン</t>
    </rPh>
    <rPh sb="3" eb="6">
      <t>ミハラシ</t>
    </rPh>
    <rPh sb="8" eb="9">
      <t>チョウ</t>
    </rPh>
    <phoneticPr fontId="7"/>
  </si>
  <si>
    <t>[224]集落機能強化加算の経過措置_取組状況</t>
    <rPh sb="14" eb="18">
      <t>ケイカソチ</t>
    </rPh>
    <phoneticPr fontId="7"/>
  </si>
  <si>
    <t>草地面積計（通常地域）</t>
    <rPh sb="0" eb="2">
      <t>クサチ</t>
    </rPh>
    <rPh sb="2" eb="4">
      <t>メンセキ</t>
    </rPh>
    <rPh sb="4" eb="5">
      <t>ケイ</t>
    </rPh>
    <phoneticPr fontId="7"/>
  </si>
  <si>
    <t>[226]集落機能強化加算の経過措置_加算金額</t>
  </si>
  <si>
    <t>[229]集落機能強化加算の経過措置_目標年度</t>
  </si>
  <si>
    <t>[231]体制整備単価</t>
  </si>
  <si>
    <t>[232]基礎単価</t>
  </si>
  <si>
    <t>広島県三原市〇〇町〇〇６６６６－６６</t>
  </si>
  <si>
    <t>←活動記録に活動項目番号が入力された回数をカウントし、これをもとに実施状況報告書の「実施欄」の○、×を判定しています。</t>
    <rPh sb="6" eb="8">
      <t>カツドウ</t>
    </rPh>
    <rPh sb="8" eb="10">
      <t>コウモク</t>
    </rPh>
    <rPh sb="51" eb="53">
      <t>ハンテイ</t>
    </rPh>
    <phoneticPr fontId="126"/>
  </si>
  <si>
    <t>[233]交付金額（円）</t>
  </si>
  <si>
    <t>農地維持</t>
    <rPh sb="0" eb="2">
      <t>ノウチ</t>
    </rPh>
    <rPh sb="2" eb="4">
      <t>イジ</t>
    </rPh>
    <phoneticPr fontId="7"/>
  </si>
  <si>
    <t>[236]共同取組活動充当割合</t>
  </si>
  <si>
    <t>実施回数のカウント</t>
    <rPh sb="0" eb="2">
      <t>ジッシ</t>
    </rPh>
    <rPh sb="2" eb="4">
      <t>カイスウ</t>
    </rPh>
    <phoneticPr fontId="126"/>
  </si>
  <si>
    <t>[237]個人配分額</t>
  </si>
  <si>
    <t>[258]多面的機能支払交付金と同一施設</t>
  </si>
  <si>
    <t>[239]今年度交付額＋前年度末積立等残高</t>
  </si>
  <si>
    <t>[241]共同取組活動支出総額</t>
  </si>
  <si>
    <t>[242]役員報酬</t>
  </si>
  <si>
    <t>[244]道水路管理費</t>
  </si>
  <si>
    <t>[245]農地管理費</t>
  </si>
  <si>
    <t>[249]多面的機能増進活動費</t>
  </si>
  <si>
    <t>[316]耕作を継続したいが、法面や水路・農道等の管理が過重な負担となっている</t>
  </si>
  <si>
    <t>[252]農産物等販売促進費</t>
  </si>
  <si>
    <t>Ⅳ　スマート農業加算</t>
    <rPh sb="6" eb="8">
      <t>ノウギョウ</t>
    </rPh>
    <rPh sb="8" eb="10">
      <t>カサン</t>
    </rPh>
    <phoneticPr fontId="7"/>
  </si>
  <si>
    <t>[254]その他</t>
  </si>
  <si>
    <t>[255]積立等_計</t>
  </si>
  <si>
    <t>[256]繰越</t>
  </si>
  <si>
    <t>将来像を実現するための活動方策</t>
    <rPh sb="0" eb="3">
      <t>ショウライゾウ</t>
    </rPh>
    <rPh sb="4" eb="6">
      <t>ジツゲン</t>
    </rPh>
    <rPh sb="11" eb="13">
      <t>カツドウ</t>
    </rPh>
    <rPh sb="13" eb="15">
      <t>ホウサク</t>
    </rPh>
    <phoneticPr fontId="7"/>
  </si>
  <si>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7"/>
  </si>
  <si>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26"/>
  </si>
  <si>
    <t>鳥獣被害防止対策</t>
    <rPh sb="0" eb="8">
      <t>チョウジュウヒガイボウシタイサク</t>
    </rPh>
    <phoneticPr fontId="7"/>
  </si>
  <si>
    <t>[261]既荒廃農用地の保全管理</t>
  </si>
  <si>
    <t>⑥　新規就農者等による農業生産</t>
    <rPh sb="2" eb="4">
      <t>シンキ</t>
    </rPh>
    <rPh sb="4" eb="7">
      <t>シュウノウシャ</t>
    </rPh>
    <rPh sb="7" eb="8">
      <t>トウ</t>
    </rPh>
    <rPh sb="11" eb="13">
      <t>ノウギョウ</t>
    </rPh>
    <rPh sb="13" eb="15">
      <t>セイサン</t>
    </rPh>
    <phoneticPr fontId="7"/>
  </si>
  <si>
    <t>[263]柵、ネットの設置等鳥獣被害防止</t>
  </si>
  <si>
    <t>[266]担い手の確保</t>
  </si>
  <si>
    <t>[269]道・水路等の管理活動（項目数）</t>
  </si>
  <si>
    <t>140-2</t>
  </si>
  <si>
    <t>[270]水路の管理</t>
  </si>
  <si>
    <t>26 農道の機能診断</t>
  </si>
  <si>
    <t>[271]農道の管理</t>
  </si>
  <si>
    <t>[272]その他の施設の管理</t>
  </si>
  <si>
    <t>[273]多面的機能の維持・増進活動（項目数）</t>
  </si>
  <si>
    <t>[279]景観作物の作付け</t>
  </si>
  <si>
    <t>[280]魚類・昆虫類の保護</t>
  </si>
  <si>
    <t>[284]その他活動</t>
  </si>
  <si>
    <t>[285]集落マスタープラン目指すべき将来像のチェック</t>
  </si>
  <si>
    <t>⑦農業の担い手育成</t>
  </si>
  <si>
    <t>目標年度</t>
    <rPh sb="0" eb="2">
      <t>モクヒョウ</t>
    </rPh>
    <rPh sb="2" eb="4">
      <t>ネンド</t>
    </rPh>
    <phoneticPr fontId="7"/>
  </si>
  <si>
    <t>[286]将来にわたり農業生産活動等が可能となる集落内の実施体制構築</t>
  </si>
  <si>
    <t>田面積</t>
    <rPh sb="0" eb="1">
      <t>タ</t>
    </rPh>
    <rPh sb="1" eb="3">
      <t>メンセキ</t>
    </rPh>
    <phoneticPr fontId="7"/>
  </si>
  <si>
    <t>[292]機械・農作業の共同化等営農組織の育成</t>
  </si>
  <si>
    <t>[294]農業生産条件の強化</t>
  </si>
  <si>
    <t>体制整備単価</t>
    <rPh sb="0" eb="2">
      <t>タイセイ</t>
    </rPh>
    <rPh sb="2" eb="4">
      <t>セイビ</t>
    </rPh>
    <rPh sb="4" eb="6">
      <t>タンカ</t>
    </rPh>
    <phoneticPr fontId="7"/>
  </si>
  <si>
    <t>[295]担い手への農地集積</t>
  </si>
  <si>
    <t>[296]担い手への農作業の委託</t>
  </si>
  <si>
    <t>[297]新規就農者等による農業生産</t>
  </si>
  <si>
    <t>[300]共同で支え合う集団的かつ持続的な体制整備</t>
  </si>
  <si>
    <t>[301]その他</t>
  </si>
  <si>
    <t>[303]ネットワーク化活動計画の作成状況</t>
    <rPh sb="11" eb="12">
      <t>カ</t>
    </rPh>
    <rPh sb="12" eb="14">
      <t>カツドウ</t>
    </rPh>
    <rPh sb="14" eb="16">
      <t>ケイカク</t>
    </rPh>
    <phoneticPr fontId="7"/>
  </si>
  <si>
    <t>[304]体制整備単価取組_ネットワーク化</t>
    <rPh sb="5" eb="11">
      <t>タイセイセイビタンカ</t>
    </rPh>
    <rPh sb="11" eb="13">
      <t>トリクミ</t>
    </rPh>
    <rPh sb="20" eb="21">
      <t>カ</t>
    </rPh>
    <phoneticPr fontId="7"/>
  </si>
  <si>
    <t>[305]体制整備単価取組_統合</t>
    <rPh sb="14" eb="16">
      <t>トウゴウ</t>
    </rPh>
    <phoneticPr fontId="7"/>
  </si>
  <si>
    <t>60～64歳</t>
    <rPh sb="5" eb="6">
      <t>サイ</t>
    </rPh>
    <phoneticPr fontId="7"/>
  </si>
  <si>
    <t>[303]管理者が引き続き耕作</t>
  </si>
  <si>
    <t>[304]後継者が耕作を継承</t>
  </si>
  <si>
    <t>[305]担い手等に引き受けてもらう（受け手が決まっている）</t>
  </si>
  <si>
    <t>[308]草刈り等管理のみ</t>
  </si>
  <si>
    <t>[309]その他</t>
  </si>
  <si>
    <t>[310]協定農用地の将来像を踏まえた集落の現状_該当事項の合計</t>
  </si>
  <si>
    <t>農地管理費</t>
    <rPh sb="0" eb="2">
      <t>ノウチ</t>
    </rPh>
    <rPh sb="2" eb="5">
      <t>カンリヒ</t>
    </rPh>
    <phoneticPr fontId="7"/>
  </si>
  <si>
    <t>[311]担い手が確保できており、耕作を継続</t>
  </si>
  <si>
    <t>[314]耕作を継続したいが、耕作条件の悪い農地がある</t>
  </si>
  <si>
    <t>[315]耕作を継続したいが、農業所得が低い</t>
  </si>
  <si>
    <t>[319]その他</t>
  </si>
  <si>
    <t>[320]その他の内容</t>
  </si>
  <si>
    <t>[321]集落の現状を踏まえた対応の方向性_該当事項の合計</t>
  </si>
  <si>
    <t>[322]耕作放棄の懸念はなく、集落の課題もないことから、対策は不要</t>
  </si>
  <si>
    <t>64 農道の更新等</t>
  </si>
  <si>
    <t>[323]協定内で担い手を育成・確保</t>
  </si>
  <si>
    <t>[335]具体的な対策に向けた検討_該当事項の合計</t>
  </si>
  <si>
    <t>加算金額</t>
    <rPh sb="0" eb="3">
      <t>カサンキン</t>
    </rPh>
    <rPh sb="3" eb="4">
      <t>ガク</t>
    </rPh>
    <phoneticPr fontId="7"/>
  </si>
  <si>
    <t>④　農地の法面管理</t>
    <rPh sb="2" eb="4">
      <t>ノウチ</t>
    </rPh>
    <rPh sb="5" eb="6">
      <t>ノリ</t>
    </rPh>
    <rPh sb="6" eb="7">
      <t>メン</t>
    </rPh>
    <rPh sb="7" eb="9">
      <t>カンリ</t>
    </rPh>
    <phoneticPr fontId="7"/>
  </si>
  <si>
    <t>[325]基盤整備等により耕作条件を改善</t>
  </si>
  <si>
    <t>広島県三原市〇〇町〇〇９９９９－９９</t>
  </si>
  <si>
    <t>[326]農産物の高付加価値化により所得の向上を図る</t>
  </si>
  <si>
    <t>[327]新たな作物の導入により所得の向上を図る</t>
  </si>
  <si>
    <t>[328]省力化技術の導入や外注化等により労働負担の軽減を図る</t>
  </si>
  <si>
    <t>農事組合法人 ○○営農　代表理事　○○ ○○</t>
  </si>
  <si>
    <t>[329]耕作継続が困難な農用地の林地化</t>
  </si>
  <si>
    <t>[330]放牧利用による農用地の管理</t>
  </si>
  <si>
    <t>①ネットワーク化</t>
    <rPh sb="7" eb="8">
      <t>カ</t>
    </rPh>
    <phoneticPr fontId="7"/>
  </si>
  <si>
    <t>[333]その他</t>
  </si>
  <si>
    <t>[334]その他の内容</t>
  </si>
  <si>
    <t>[336]特に懸念はなく、協定参加者で実施していく</t>
  </si>
  <si>
    <t>[338]他の協定との広域化を考えたい</t>
  </si>
  <si>
    <t>[340]対策に活用可能な補助事業等を紹介して欲しい</t>
  </si>
  <si>
    <t>[341]その他</t>
  </si>
  <si>
    <t>[344]農地所有適格法人が支援する</t>
  </si>
  <si>
    <t>２　水路、農道等の管理活動</t>
    <rPh sb="2" eb="4">
      <t>スイロ</t>
    </rPh>
    <rPh sb="5" eb="7">
      <t>ノウドウ</t>
    </rPh>
    <rPh sb="7" eb="8">
      <t>ナド</t>
    </rPh>
    <rPh sb="9" eb="11">
      <t>カンリ</t>
    </rPh>
    <rPh sb="11" eb="13">
      <t>カツドウ</t>
    </rPh>
    <phoneticPr fontId="7"/>
  </si>
  <si>
    <t>19 不在村地主との連絡体制の整備等</t>
  </si>
  <si>
    <t>[345]JAが支援する</t>
  </si>
  <si>
    <t>複数の市町村にまたがる協定の事項</t>
  </si>
  <si>
    <t>[346]集落営農組織が支援する</t>
  </si>
  <si>
    <t>[349]その他</t>
  </si>
  <si>
    <t>[350]その他の内容</t>
  </si>
  <si>
    <t>②協定参加者</t>
    <rPh sb="1" eb="3">
      <t>キョウテイ</t>
    </rPh>
    <rPh sb="3" eb="6">
      <t>サンカシャ</t>
    </rPh>
    <phoneticPr fontId="7"/>
  </si>
  <si>
    <t>⑦活動内容（体制整備単価）</t>
    <rPh sb="1" eb="3">
      <t>カツドウ</t>
    </rPh>
    <rPh sb="3" eb="5">
      <t>ナイヨウ</t>
    </rPh>
    <rPh sb="6" eb="8">
      <t>タイセイ</t>
    </rPh>
    <rPh sb="8" eb="10">
      <t>セイビ</t>
    </rPh>
    <rPh sb="10" eb="12">
      <t>タンカ</t>
    </rPh>
    <phoneticPr fontId="7"/>
  </si>
  <si>
    <t>協定識別コード</t>
    <rPh sb="0" eb="2">
      <t>キョウテイ</t>
    </rPh>
    <rPh sb="2" eb="4">
      <t>シキベツ</t>
    </rPh>
    <phoneticPr fontId="7"/>
  </si>
  <si>
    <t>市町村名</t>
    <rPh sb="0" eb="3">
      <t>シチョウソン</t>
    </rPh>
    <rPh sb="3" eb="4">
      <t>メイ</t>
    </rPh>
    <phoneticPr fontId="7"/>
  </si>
  <si>
    <t>地方公共団体コード</t>
    <rPh sb="0" eb="2">
      <t>チホウ</t>
    </rPh>
    <rPh sb="2" eb="4">
      <t>コウキョウ</t>
    </rPh>
    <rPh sb="4" eb="6">
      <t>ダンタイ</t>
    </rPh>
    <phoneticPr fontId="7"/>
  </si>
  <si>
    <t>協定識別コード重複確認セル</t>
    <rPh sb="0" eb="2">
      <t>キョウテイ</t>
    </rPh>
    <rPh sb="2" eb="4">
      <t>シキベツ</t>
    </rPh>
    <rPh sb="7" eb="9">
      <t>ジュウフク</t>
    </rPh>
    <rPh sb="9" eb="11">
      <t>カクニン</t>
    </rPh>
    <phoneticPr fontId="7"/>
  </si>
  <si>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7"/>
  </si>
  <si>
    <t>本体交付金交付額（円）</t>
    <rPh sb="0" eb="2">
      <t>ホンタイ</t>
    </rPh>
    <rPh sb="2" eb="5">
      <t>コウフキン</t>
    </rPh>
    <rPh sb="5" eb="8">
      <t>コウフガク</t>
    </rPh>
    <rPh sb="9" eb="10">
      <t>エン</t>
    </rPh>
    <phoneticPr fontId="7"/>
  </si>
  <si>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7"/>
  </si>
  <si>
    <t>交付金額（円）</t>
    <rPh sb="0" eb="3">
      <t>コウフキン</t>
    </rPh>
    <rPh sb="3" eb="4">
      <t>ガク</t>
    </rPh>
    <rPh sb="5" eb="6">
      <t>エン</t>
    </rPh>
    <phoneticPr fontId="7"/>
  </si>
  <si>
    <t>個人配分額（円）</t>
    <rPh sb="0" eb="2">
      <t>コジン</t>
    </rPh>
    <rPh sb="2" eb="4">
      <t>ハイブン</t>
    </rPh>
    <rPh sb="4" eb="5">
      <t>ガク</t>
    </rPh>
    <rPh sb="6" eb="7">
      <t>エン</t>
    </rPh>
    <phoneticPr fontId="7"/>
  </si>
  <si>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7"/>
  </si>
  <si>
    <t>　集落マスタープラン</t>
    <rPh sb="1" eb="3">
      <t>シュウラク</t>
    </rPh>
    <phoneticPr fontId="7"/>
  </si>
  <si>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7"/>
  </si>
  <si>
    <t>土地改良区</t>
    <rPh sb="0" eb="2">
      <t>トチ</t>
    </rPh>
    <rPh sb="2" eb="4">
      <t>カイリョウ</t>
    </rPh>
    <rPh sb="4" eb="5">
      <t>ク</t>
    </rPh>
    <phoneticPr fontId="7"/>
  </si>
  <si>
    <t>水利組合</t>
    <rPh sb="0" eb="2">
      <t>スイリ</t>
    </rPh>
    <rPh sb="2" eb="4">
      <t>クミアイ</t>
    </rPh>
    <phoneticPr fontId="7"/>
  </si>
  <si>
    <t>その他</t>
    <rPh sb="2" eb="3">
      <t>タ</t>
    </rPh>
    <phoneticPr fontId="7"/>
  </si>
  <si>
    <t>文字</t>
    <rPh sb="0" eb="2">
      <t>モジ</t>
    </rPh>
    <phoneticPr fontId="7"/>
  </si>
  <si>
    <t>協定参加者の年齢区分別計</t>
    <rPh sb="0" eb="2">
      <t>キョウテイ</t>
    </rPh>
    <rPh sb="2" eb="5">
      <t>サンカシャ</t>
    </rPh>
    <rPh sb="6" eb="8">
      <t>ネンレイ</t>
    </rPh>
    <rPh sb="8" eb="10">
      <t>クブン</t>
    </rPh>
    <rPh sb="10" eb="11">
      <t>ベツ</t>
    </rPh>
    <rPh sb="11" eb="12">
      <t>ケイ</t>
    </rPh>
    <phoneticPr fontId="7"/>
  </si>
  <si>
    <t>39歳以下</t>
    <rPh sb="2" eb="5">
      <t>サイイカ</t>
    </rPh>
    <phoneticPr fontId="7"/>
  </si>
  <si>
    <t>40～44歳</t>
    <rPh sb="5" eb="6">
      <t>サイ</t>
    </rPh>
    <phoneticPr fontId="7"/>
  </si>
  <si>
    <t>広島県三原市〇〇町〇〇４４４４－４４</t>
  </si>
  <si>
    <t>45～49歳</t>
    <rPh sb="5" eb="6">
      <t>サイ</t>
    </rPh>
    <phoneticPr fontId="7"/>
  </si>
  <si>
    <t>50～54歳</t>
    <rPh sb="5" eb="6">
      <t>サイ</t>
    </rPh>
    <phoneticPr fontId="7"/>
  </si>
  <si>
    <t>55～59歳</t>
    <rPh sb="5" eb="6">
      <t>サイ</t>
    </rPh>
    <phoneticPr fontId="7"/>
  </si>
  <si>
    <t>65～69歳</t>
    <rPh sb="5" eb="6">
      <t>サイ</t>
    </rPh>
    <phoneticPr fontId="7"/>
  </si>
  <si>
    <t>うち国費（円）</t>
    <rPh sb="2" eb="4">
      <t>コクヒ</t>
    </rPh>
    <rPh sb="5" eb="6">
      <t>エン</t>
    </rPh>
    <phoneticPr fontId="7"/>
  </si>
  <si>
    <t>協定農用地の一部除外面積の合計</t>
  </si>
  <si>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126"/>
  </si>
  <si>
    <t>交付金の返還を伴うもの</t>
    <rPh sb="0" eb="3">
      <t>コウフキン</t>
    </rPh>
    <rPh sb="4" eb="6">
      <t>ヘンカン</t>
    </rPh>
    <rPh sb="7" eb="8">
      <t>トモナ</t>
    </rPh>
    <phoneticPr fontId="7"/>
  </si>
  <si>
    <t>55 防災・減災力の強化</t>
  </si>
  <si>
    <t>うち国費</t>
    <rPh sb="2" eb="4">
      <t>コクヒ</t>
    </rPh>
    <phoneticPr fontId="7"/>
  </si>
  <si>
    <t>63 農道の補修</t>
  </si>
  <si>
    <t>前年度末積立等残額（円）</t>
  </si>
  <si>
    <t>個人配分支出総額（円）</t>
    <rPh sb="9" eb="10">
      <t>エン</t>
    </rPh>
    <phoneticPr fontId="7"/>
  </si>
  <si>
    <t>道・水路管理費</t>
    <rPh sb="0" eb="1">
      <t>ドウ</t>
    </rPh>
    <rPh sb="2" eb="4">
      <t>スイロ</t>
    </rPh>
    <rPh sb="4" eb="7">
      <t>カンリヒ</t>
    </rPh>
    <phoneticPr fontId="7"/>
  </si>
  <si>
    <t>共同利用機械購入等費</t>
    <rPh sb="0" eb="2">
      <t>キョウドウ</t>
    </rPh>
    <rPh sb="2" eb="4">
      <t>リヨウ</t>
    </rPh>
    <rPh sb="4" eb="6">
      <t>キカイ</t>
    </rPh>
    <rPh sb="6" eb="8">
      <t>コウニュウ</t>
    </rPh>
    <rPh sb="8" eb="9">
      <t>トウ</t>
    </rPh>
    <rPh sb="9" eb="10">
      <t>ヒ</t>
    </rPh>
    <phoneticPr fontId="7"/>
  </si>
  <si>
    <t>土地利用調整関係費</t>
    <rPh sb="0" eb="2">
      <t>トチ</t>
    </rPh>
    <rPh sb="2" eb="4">
      <t>リヨウ</t>
    </rPh>
    <rPh sb="4" eb="6">
      <t>チョウセイ</t>
    </rPh>
    <rPh sb="6" eb="8">
      <t>カンケイ</t>
    </rPh>
    <rPh sb="8" eb="9">
      <t>ヒ</t>
    </rPh>
    <phoneticPr fontId="7"/>
  </si>
  <si>
    <t>法人設立関係費</t>
    <rPh sb="0" eb="2">
      <t>ホウジン</t>
    </rPh>
    <rPh sb="2" eb="4">
      <t>セツリツ</t>
    </rPh>
    <rPh sb="4" eb="6">
      <t>カンケイ</t>
    </rPh>
    <rPh sb="6" eb="7">
      <t>ヒ</t>
    </rPh>
    <phoneticPr fontId="7"/>
  </si>
  <si>
    <t>農産物等の販売促進関係費</t>
    <rPh sb="0" eb="3">
      <t>ノウサンブツ</t>
    </rPh>
    <rPh sb="3" eb="4">
      <t>トウ</t>
    </rPh>
    <rPh sb="5" eb="7">
      <t>ハンバイ</t>
    </rPh>
    <rPh sb="7" eb="9">
      <t>ソクシン</t>
    </rPh>
    <rPh sb="9" eb="12">
      <t>カンケイヒ</t>
    </rPh>
    <phoneticPr fontId="7"/>
  </si>
  <si>
    <t>Ⅰ必須事項（農業生産活動等）</t>
    <rPh sb="6" eb="8">
      <t>ノウギョウ</t>
    </rPh>
    <rPh sb="8" eb="10">
      <t>セイサン</t>
    </rPh>
    <rPh sb="10" eb="12">
      <t>カツドウ</t>
    </rPh>
    <rPh sb="12" eb="13">
      <t>トウ</t>
    </rPh>
    <phoneticPr fontId="7"/>
  </si>
  <si>
    <t>Ⅱ選択的必須事項（多面的機能を増進する活動）</t>
    <rPh sb="9" eb="12">
      <t>タメンテキ</t>
    </rPh>
    <rPh sb="12" eb="14">
      <t>キノウ</t>
    </rPh>
    <rPh sb="15" eb="17">
      <t>ゾウシン</t>
    </rPh>
    <rPh sb="19" eb="21">
      <t>カツドウ</t>
    </rPh>
    <phoneticPr fontId="7"/>
  </si>
  <si>
    <t>目指すべき将来像のチェック</t>
    <rPh sb="0" eb="2">
      <t>メザ</t>
    </rPh>
    <rPh sb="5" eb="8">
      <t>ショウライゾウ</t>
    </rPh>
    <phoneticPr fontId="7"/>
  </si>
  <si>
    <t>活動方策のチェック</t>
    <rPh sb="0" eb="2">
      <t>カツドウ</t>
    </rPh>
    <rPh sb="2" eb="4">
      <t>ホウサク</t>
    </rPh>
    <phoneticPr fontId="7"/>
  </si>
  <si>
    <t>ネットワーク化活動計画の作成状況</t>
    <rPh sb="6" eb="7">
      <t>カ</t>
    </rPh>
    <rPh sb="7" eb="11">
      <t>カツドウケイカク</t>
    </rPh>
    <rPh sb="12" eb="14">
      <t>サクセイ</t>
    </rPh>
    <rPh sb="14" eb="16">
      <t>ジョウキョウ</t>
    </rPh>
    <phoneticPr fontId="7"/>
  </si>
  <si>
    <t>2.ネットワーク化の計画</t>
    <rPh sb="8" eb="9">
      <t>カ</t>
    </rPh>
    <rPh sb="10" eb="12">
      <t>ケイカク</t>
    </rPh>
    <phoneticPr fontId="7"/>
  </si>
  <si>
    <t>3.統合の計画</t>
    <rPh sb="2" eb="4">
      <t>トウゴウ</t>
    </rPh>
    <rPh sb="5" eb="7">
      <t>ケイカク</t>
    </rPh>
    <phoneticPr fontId="7"/>
  </si>
  <si>
    <t>田面積計</t>
    <rPh sb="0" eb="1">
      <t>デン</t>
    </rPh>
    <rPh sb="1" eb="3">
      <t>メンセキ</t>
    </rPh>
    <rPh sb="3" eb="4">
      <t>ケイ</t>
    </rPh>
    <phoneticPr fontId="7"/>
  </si>
  <si>
    <t>畑面積計</t>
    <rPh sb="0" eb="1">
      <t>ハタ</t>
    </rPh>
    <rPh sb="1" eb="3">
      <t>メンセキ</t>
    </rPh>
    <rPh sb="3" eb="4">
      <t>ケイ</t>
    </rPh>
    <phoneticPr fontId="7"/>
  </si>
  <si>
    <t>採草放牧地面積計</t>
    <rPh sb="0" eb="2">
      <t>サイソウ</t>
    </rPh>
    <rPh sb="2" eb="4">
      <t>ホウボク</t>
    </rPh>
    <rPh sb="4" eb="5">
      <t>チ</t>
    </rPh>
    <rPh sb="5" eb="7">
      <t>メンセキ</t>
    </rPh>
    <rPh sb="7" eb="8">
      <t>ケイ</t>
    </rPh>
    <phoneticPr fontId="7"/>
  </si>
  <si>
    <t>取組状況
（実施している場合：1）</t>
  </si>
  <si>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7"/>
  </si>
  <si>
    <t>超急傾斜農地の保全</t>
    <rPh sb="0" eb="1">
      <t>チョウ</t>
    </rPh>
    <rPh sb="1" eb="4">
      <t>キュウケイシャ</t>
    </rPh>
    <rPh sb="4" eb="6">
      <t>ノウチ</t>
    </rPh>
    <rPh sb="7" eb="9">
      <t>ホゼン</t>
    </rPh>
    <phoneticPr fontId="7"/>
  </si>
  <si>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7"/>
  </si>
  <si>
    <t>ネットワーク化する集落協定数</t>
    <rPh sb="6" eb="7">
      <t>カ</t>
    </rPh>
    <rPh sb="9" eb="11">
      <t>シュウラク</t>
    </rPh>
    <rPh sb="11" eb="13">
      <t>キョウテイ</t>
    </rPh>
    <rPh sb="13" eb="14">
      <t>スウ</t>
    </rPh>
    <phoneticPr fontId="7"/>
  </si>
  <si>
    <t>確保された人材が担う地域活動</t>
    <rPh sb="0" eb="2">
      <t>カクホ</t>
    </rPh>
    <rPh sb="5" eb="7">
      <t>ジンザイ</t>
    </rPh>
    <rPh sb="8" eb="9">
      <t>ニナ</t>
    </rPh>
    <rPh sb="10" eb="12">
      <t>チイキ</t>
    </rPh>
    <rPh sb="12" eb="14">
      <t>カツドウ</t>
    </rPh>
    <phoneticPr fontId="7"/>
  </si>
  <si>
    <t>ネットワーク化・統合等により実現する農業生産活動等の継続のための取組</t>
    <rPh sb="8" eb="11">
      <t>トウゴウトウ</t>
    </rPh>
    <phoneticPr fontId="7"/>
  </si>
  <si>
    <t>共同取組活動充当割合（％）</t>
    <rPh sb="0" eb="2">
      <t>キョウドウ</t>
    </rPh>
    <rPh sb="2" eb="4">
      <t>トリクミ</t>
    </rPh>
    <rPh sb="4" eb="6">
      <t>カツドウ</t>
    </rPh>
    <rPh sb="6" eb="8">
      <t>ジュウトウ</t>
    </rPh>
    <rPh sb="8" eb="10">
      <t>ワリアイ</t>
    </rPh>
    <phoneticPr fontId="7"/>
  </si>
  <si>
    <t>うち繰越</t>
    <rPh sb="2" eb="4">
      <t>クリコシ</t>
    </rPh>
    <phoneticPr fontId="7"/>
  </si>
  <si>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7"/>
  </si>
  <si>
    <t>①　周辺林地の下草刈</t>
    <rPh sb="2" eb="4">
      <t>シュウヘン</t>
    </rPh>
    <rPh sb="4" eb="6">
      <t>リンチ</t>
    </rPh>
    <rPh sb="7" eb="8">
      <t>シタ</t>
    </rPh>
    <rPh sb="8" eb="10">
      <t>クサカリ</t>
    </rPh>
    <phoneticPr fontId="7"/>
  </si>
  <si>
    <t>②　棚田オーナー制度、市民農園等の開設・運営</t>
  </si>
  <si>
    <t>④土壌流亡に配慮した営農</t>
  </si>
  <si>
    <t>⑧　粗放的畜産</t>
    <rPh sb="2" eb="5">
      <t>ソホウテキ</t>
    </rPh>
    <rPh sb="5" eb="7">
      <t>チクサン</t>
    </rPh>
    <phoneticPr fontId="7"/>
  </si>
  <si>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7"/>
  </si>
  <si>
    <t>⑩　その他活動</t>
    <rPh sb="4" eb="5">
      <t>タ</t>
    </rPh>
    <rPh sb="5" eb="7">
      <t>カツドウ</t>
    </rPh>
    <phoneticPr fontId="7"/>
  </si>
  <si>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7"/>
  </si>
  <si>
    <t>農業者団体以外の組織</t>
    <rPh sb="0" eb="2">
      <t>ノウギョウ</t>
    </rPh>
    <rPh sb="2" eb="3">
      <t>シャ</t>
    </rPh>
    <rPh sb="3" eb="5">
      <t>ダンタイ</t>
    </rPh>
    <rPh sb="5" eb="7">
      <t>イガイ</t>
    </rPh>
    <rPh sb="8" eb="10">
      <t>ソシキ</t>
    </rPh>
    <phoneticPr fontId="7"/>
  </si>
  <si>
    <t>耕作地</t>
    <rPh sb="0" eb="3">
      <t>コウサクチ</t>
    </rPh>
    <phoneticPr fontId="7"/>
  </si>
  <si>
    <t>広島県三原市〇〇町〇〇４４４４－４４</t>
    <rPh sb="0" eb="3">
      <t>ヒロシマケン</t>
    </rPh>
    <rPh sb="3" eb="6">
      <t>ミハラシ</t>
    </rPh>
    <rPh sb="8" eb="9">
      <t>チョウ</t>
    </rPh>
    <phoneticPr fontId="7"/>
  </si>
  <si>
    <t>②　高付加価値型農業</t>
    <rPh sb="2" eb="5">
      <t>コウフカ</t>
    </rPh>
    <rPh sb="5" eb="7">
      <t>カチ</t>
    </rPh>
    <rPh sb="7" eb="8">
      <t>ガタ</t>
    </rPh>
    <rPh sb="8" eb="10">
      <t>ノウギョウ</t>
    </rPh>
    <phoneticPr fontId="7"/>
  </si>
  <si>
    <t>④　担い手への農地集積</t>
    <rPh sb="2" eb="3">
      <t>ニナ</t>
    </rPh>
    <rPh sb="4" eb="5">
      <t>テ</t>
    </rPh>
    <rPh sb="7" eb="9">
      <t>ノウチ</t>
    </rPh>
    <rPh sb="9" eb="11">
      <t>シュウセキ</t>
    </rPh>
    <phoneticPr fontId="7"/>
  </si>
  <si>
    <t>⑤　担い手への農作業の委託</t>
    <rPh sb="2" eb="3">
      <t>ニナ</t>
    </rPh>
    <rPh sb="4" eb="5">
      <t>テ</t>
    </rPh>
    <rPh sb="7" eb="10">
      <t>ノウサギョウ</t>
    </rPh>
    <rPh sb="11" eb="13">
      <t>イタク</t>
    </rPh>
    <phoneticPr fontId="7"/>
  </si>
  <si>
    <t>⑦　地場産農産物等の加工・販売</t>
    <rPh sb="2" eb="5">
      <t>ジバサン</t>
    </rPh>
    <rPh sb="5" eb="8">
      <t>ノウサンブツ</t>
    </rPh>
    <rPh sb="8" eb="9">
      <t>トウ</t>
    </rPh>
    <rPh sb="10" eb="12">
      <t>カコウ</t>
    </rPh>
    <rPh sb="13" eb="15">
      <t>ハンバイ</t>
    </rPh>
    <phoneticPr fontId="7"/>
  </si>
  <si>
    <t>⑧　消費・出資の呼び込み</t>
    <rPh sb="2" eb="4">
      <t>ショウヒ</t>
    </rPh>
    <rPh sb="5" eb="7">
      <t>シュッシ</t>
    </rPh>
    <rPh sb="8" eb="9">
      <t>ヨ</t>
    </rPh>
    <rPh sb="10" eb="11">
      <t>コ</t>
    </rPh>
    <phoneticPr fontId="7"/>
  </si>
  <si>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7"/>
  </si>
  <si>
    <t>維持管理</t>
    <rPh sb="0" eb="2">
      <t>イジ</t>
    </rPh>
    <rPh sb="2" eb="4">
      <t>カンリ</t>
    </rPh>
    <phoneticPr fontId="7"/>
  </si>
  <si>
    <t>⑩　その他</t>
    <rPh sb="4" eb="5">
      <t>タ</t>
    </rPh>
    <phoneticPr fontId="7"/>
  </si>
  <si>
    <t>⑤農作業の共同化</t>
  </si>
  <si>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7"/>
  </si>
  <si>
    <t>共同</t>
    <rPh sb="0" eb="2">
      <t>キョウドウ</t>
    </rPh>
    <phoneticPr fontId="7"/>
  </si>
  <si>
    <t>②統合</t>
    <rPh sb="1" eb="3">
      <t>トウゴウ</t>
    </rPh>
    <phoneticPr fontId="7"/>
  </si>
  <si>
    <t>ネットワークの名称（予定）</t>
    <rPh sb="7" eb="9">
      <t>メイショウ</t>
    </rPh>
    <rPh sb="10" eb="12">
      <t>ヨテイ</t>
    </rPh>
    <phoneticPr fontId="7"/>
  </si>
  <si>
    <t>ネットワーク化に参加する集落協定</t>
  </si>
  <si>
    <t>工程</t>
    <rPh sb="0" eb="2">
      <t>コウテイ</t>
    </rPh>
    <phoneticPr fontId="7"/>
  </si>
  <si>
    <t>統合後の集落協定の名称（予定）</t>
    <rPh sb="0" eb="3">
      <t>トウゴウゴ</t>
    </rPh>
    <rPh sb="4" eb="8">
      <t>シュウラクキョウテイ</t>
    </rPh>
    <phoneticPr fontId="7"/>
  </si>
  <si>
    <t>統合に参加する集落協定</t>
    <rPh sb="0" eb="2">
      <t>トウゴウ</t>
    </rPh>
    <phoneticPr fontId="7"/>
  </si>
  <si>
    <t>統合で解決しようとする課題</t>
    <rPh sb="0" eb="2">
      <t>トウゴウ</t>
    </rPh>
    <rPh sb="3" eb="5">
      <t>カイケツ</t>
    </rPh>
    <rPh sb="11" eb="13">
      <t>カダイ</t>
    </rPh>
    <phoneticPr fontId="7"/>
  </si>
  <si>
    <t>非農業者</t>
    <rPh sb="0" eb="4">
      <t>ヒノウギョウシャ</t>
    </rPh>
    <phoneticPr fontId="7"/>
  </si>
  <si>
    <t>多様な組織等の参画で解決しようとする課題</t>
    <rPh sb="0" eb="2">
      <t>タヨウ</t>
    </rPh>
    <rPh sb="3" eb="6">
      <t>ソシキトウ</t>
    </rPh>
    <rPh sb="7" eb="9">
      <t>サンカク</t>
    </rPh>
    <rPh sb="10" eb="12">
      <t>カイケツ</t>
    </rPh>
    <rPh sb="18" eb="20">
      <t>カダイ</t>
    </rPh>
    <phoneticPr fontId="7"/>
  </si>
  <si>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7"/>
  </si>
  <si>
    <t>小区画不整形</t>
    <rPh sb="0" eb="3">
      <t>ショウクカク</t>
    </rPh>
    <rPh sb="3" eb="5">
      <t>フセイ</t>
    </rPh>
    <rPh sb="5" eb="6">
      <t>ケイ</t>
    </rPh>
    <phoneticPr fontId="7"/>
  </si>
  <si>
    <t>交付対象外（田畑混在地）</t>
    <rPh sb="6" eb="8">
      <t>デンパタ</t>
    </rPh>
    <rPh sb="8" eb="10">
      <t>コンザイ</t>
    </rPh>
    <rPh sb="10" eb="11">
      <t>チ</t>
    </rPh>
    <phoneticPr fontId="7"/>
  </si>
  <si>
    <t>交付対象外（田畑混在地以外）</t>
    <rPh sb="6" eb="8">
      <t>デンパタ</t>
    </rPh>
    <rPh sb="8" eb="10">
      <t>コンザイ</t>
    </rPh>
    <rPh sb="10" eb="11">
      <t>チ</t>
    </rPh>
    <rPh sb="11" eb="13">
      <t>イガイ</t>
    </rPh>
    <phoneticPr fontId="7"/>
  </si>
  <si>
    <t>交付対象外（田草地混在地）</t>
    <rPh sb="6" eb="7">
      <t>デン</t>
    </rPh>
    <rPh sb="7" eb="8">
      <t>ソウ</t>
    </rPh>
    <rPh sb="8" eb="9">
      <t>チ</t>
    </rPh>
    <rPh sb="9" eb="11">
      <t>コンザイ</t>
    </rPh>
    <rPh sb="11" eb="12">
      <t>チ</t>
    </rPh>
    <phoneticPr fontId="7"/>
  </si>
  <si>
    <t>広島県三原市〇〇町〇〇１０００－１０</t>
    <rPh sb="0" eb="3">
      <t>ヒロシマケン</t>
    </rPh>
    <rPh sb="3" eb="6">
      <t>ミハラシ</t>
    </rPh>
    <rPh sb="8" eb="9">
      <t>チョウ</t>
    </rPh>
    <phoneticPr fontId="7"/>
  </si>
  <si>
    <t>交付対象外（田草地混在地以外）</t>
    <rPh sb="6" eb="7">
      <t>デン</t>
    </rPh>
    <rPh sb="7" eb="8">
      <t>ソウ</t>
    </rPh>
    <rPh sb="8" eb="9">
      <t>チ</t>
    </rPh>
    <rPh sb="9" eb="11">
      <t>コンザイ</t>
    </rPh>
    <rPh sb="11" eb="12">
      <t>チ</t>
    </rPh>
    <rPh sb="12" eb="14">
      <t>イガイ</t>
    </rPh>
    <phoneticPr fontId="7"/>
  </si>
  <si>
    <t>水路</t>
    <rPh sb="0" eb="2">
      <t>スイロ</t>
    </rPh>
    <phoneticPr fontId="126"/>
  </si>
  <si>
    <t>田面積計（通常地域）</t>
    <rPh sb="0" eb="1">
      <t>デン</t>
    </rPh>
    <rPh sb="1" eb="3">
      <t>メンセキ</t>
    </rPh>
    <rPh sb="3" eb="4">
      <t>ケイ</t>
    </rPh>
    <rPh sb="5" eb="7">
      <t>ツウジョウ</t>
    </rPh>
    <rPh sb="7" eb="9">
      <t>チイキ</t>
    </rPh>
    <phoneticPr fontId="7"/>
  </si>
  <si>
    <t>24 農用地の機能診断</t>
  </si>
  <si>
    <t>通常地域　田　交付基準別</t>
    <rPh sb="0" eb="2">
      <t>ツウジョウ</t>
    </rPh>
    <rPh sb="2" eb="4">
      <t>チイキ</t>
    </rPh>
    <rPh sb="5" eb="6">
      <t>デン</t>
    </rPh>
    <rPh sb="7" eb="9">
      <t>コウフ</t>
    </rPh>
    <rPh sb="9" eb="11">
      <t>キジュン</t>
    </rPh>
    <rPh sb="11" eb="12">
      <t>ベツ</t>
    </rPh>
    <phoneticPr fontId="7"/>
  </si>
  <si>
    <t>畑面積計（通常地域）</t>
    <rPh sb="0" eb="1">
      <t>ハタ</t>
    </rPh>
    <rPh sb="1" eb="3">
      <t>メンセキ</t>
    </rPh>
    <rPh sb="3" eb="4">
      <t>ケイ</t>
    </rPh>
    <rPh sb="5" eb="7">
      <t>ツウジョウ</t>
    </rPh>
    <rPh sb="7" eb="9">
      <t>チイキ</t>
    </rPh>
    <phoneticPr fontId="7"/>
  </si>
  <si>
    <t>通常地域　畑　交付基準別</t>
    <rPh sb="0" eb="2">
      <t>ツウジョウ</t>
    </rPh>
    <rPh sb="2" eb="4">
      <t>チイキ</t>
    </rPh>
    <rPh sb="5" eb="6">
      <t>ハタ</t>
    </rPh>
    <rPh sb="7" eb="9">
      <t>コウフ</t>
    </rPh>
    <rPh sb="9" eb="11">
      <t>キジュン</t>
    </rPh>
    <rPh sb="11" eb="12">
      <t>ベツ</t>
    </rPh>
    <phoneticPr fontId="7"/>
  </si>
  <si>
    <t>通常地域　草地　交付基準別</t>
    <rPh sb="0" eb="2">
      <t>ツウジョウ</t>
    </rPh>
    <rPh sb="2" eb="4">
      <t>チイキ</t>
    </rPh>
    <rPh sb="5" eb="7">
      <t>クサチ</t>
    </rPh>
    <rPh sb="8" eb="10">
      <t>コウフ</t>
    </rPh>
    <rPh sb="10" eb="12">
      <t>キジュン</t>
    </rPh>
    <rPh sb="12" eb="13">
      <t>ベツ</t>
    </rPh>
    <phoneticPr fontId="7"/>
  </si>
  <si>
    <t>田面積計（特認地域）</t>
    <rPh sb="0" eb="1">
      <t>デン</t>
    </rPh>
    <rPh sb="1" eb="3">
      <t>メンセキ</t>
    </rPh>
    <rPh sb="3" eb="4">
      <t>ケイ</t>
    </rPh>
    <rPh sb="5" eb="6">
      <t>トク</t>
    </rPh>
    <rPh sb="6" eb="7">
      <t>ニン</t>
    </rPh>
    <rPh sb="7" eb="9">
      <t>チイキ</t>
    </rPh>
    <phoneticPr fontId="7"/>
  </si>
  <si>
    <t>115-3</t>
  </si>
  <si>
    <t>特認地域の基準区分</t>
    <rPh sb="0" eb="2">
      <t>トクニン</t>
    </rPh>
    <rPh sb="2" eb="4">
      <t>チイキ</t>
    </rPh>
    <rPh sb="5" eb="7">
      <t>キジュン</t>
    </rPh>
    <rPh sb="7" eb="9">
      <t>クブン</t>
    </rPh>
    <phoneticPr fontId="7"/>
  </si>
  <si>
    <t>特認地域　田　交付基準別</t>
    <rPh sb="0" eb="1">
      <t>トク</t>
    </rPh>
    <rPh sb="1" eb="2">
      <t>ニン</t>
    </rPh>
    <rPh sb="2" eb="4">
      <t>チイキ</t>
    </rPh>
    <rPh sb="5" eb="6">
      <t>デン</t>
    </rPh>
    <rPh sb="7" eb="9">
      <t>コウフ</t>
    </rPh>
    <rPh sb="9" eb="11">
      <t>キジュン</t>
    </rPh>
    <rPh sb="11" eb="12">
      <t>ベツ</t>
    </rPh>
    <phoneticPr fontId="7"/>
  </si>
  <si>
    <t>持続的な水管理</t>
    <rPh sb="0" eb="3">
      <t>ジゾクテキ</t>
    </rPh>
    <rPh sb="4" eb="5">
      <t>ミズ</t>
    </rPh>
    <rPh sb="5" eb="7">
      <t>カンリ</t>
    </rPh>
    <phoneticPr fontId="126"/>
  </si>
  <si>
    <t>畑面積計（特認地域）</t>
    <rPh sb="0" eb="1">
      <t>ハタ</t>
    </rPh>
    <rPh sb="1" eb="3">
      <t>メンセキ</t>
    </rPh>
    <rPh sb="3" eb="4">
      <t>ケイ</t>
    </rPh>
    <rPh sb="5" eb="6">
      <t>トク</t>
    </rPh>
    <rPh sb="6" eb="7">
      <t>ニン</t>
    </rPh>
    <rPh sb="7" eb="9">
      <t>チイキ</t>
    </rPh>
    <phoneticPr fontId="7"/>
  </si>
  <si>
    <t>特認地域　畑　交付基準別</t>
    <rPh sb="0" eb="1">
      <t>トク</t>
    </rPh>
    <rPh sb="1" eb="2">
      <t>ニン</t>
    </rPh>
    <rPh sb="2" eb="4">
      <t>チイキ</t>
    </rPh>
    <rPh sb="5" eb="6">
      <t>ハタ</t>
    </rPh>
    <rPh sb="7" eb="9">
      <t>コウフ</t>
    </rPh>
    <rPh sb="9" eb="11">
      <t>キジュン</t>
    </rPh>
    <rPh sb="11" eb="12">
      <t>ベツ</t>
    </rPh>
    <phoneticPr fontId="7"/>
  </si>
  <si>
    <t>採草放牧地面積計（特認地域）</t>
    <rPh sb="0" eb="2">
      <t>サイソウ</t>
    </rPh>
    <rPh sb="2" eb="4">
      <t>ホウボク</t>
    </rPh>
    <rPh sb="4" eb="5">
      <t>チ</t>
    </rPh>
    <rPh sb="5" eb="7">
      <t>メンセキ</t>
    </rPh>
    <rPh sb="7" eb="8">
      <t>ケイ</t>
    </rPh>
    <rPh sb="9" eb="10">
      <t>トク</t>
    </rPh>
    <rPh sb="10" eb="11">
      <t>ニン</t>
    </rPh>
    <phoneticPr fontId="7"/>
  </si>
  <si>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7"/>
  </si>
  <si>
    <t>農業者の死亡、病気、高齢等</t>
    <rPh sb="0" eb="3">
      <t>ノウギョウシャ</t>
    </rPh>
    <rPh sb="4" eb="6">
      <t>シボウ</t>
    </rPh>
    <rPh sb="7" eb="9">
      <t>ビョウキ</t>
    </rPh>
    <rPh sb="10" eb="12">
      <t>コウレイ</t>
    </rPh>
    <rPh sb="12" eb="13">
      <t>トウ</t>
    </rPh>
    <phoneticPr fontId="7"/>
  </si>
  <si>
    <t>自然災害</t>
    <rPh sb="0" eb="2">
      <t>シゼン</t>
    </rPh>
    <rPh sb="2" eb="4">
      <t>サイガイ</t>
    </rPh>
    <phoneticPr fontId="7"/>
  </si>
  <si>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7"/>
  </si>
  <si>
    <t>E.高度な保全活動</t>
    <rPh sb="2" eb="4">
      <t>コウド</t>
    </rPh>
    <rPh sb="5" eb="9">
      <t>ホゼンカツドウ</t>
    </rPh>
    <phoneticPr fontId="126"/>
  </si>
  <si>
    <t>地目別面積</t>
    <rPh sb="0" eb="2">
      <t>チモク</t>
    </rPh>
    <rPh sb="2" eb="3">
      <t>ベツ</t>
    </rPh>
    <rPh sb="3" eb="5">
      <t>メンセキ</t>
    </rPh>
    <phoneticPr fontId="7"/>
  </si>
  <si>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7"/>
  </si>
  <si>
    <t>共同防除体制の構築</t>
    <rPh sb="0" eb="2">
      <t>キョウドウ</t>
    </rPh>
    <rPh sb="2" eb="4">
      <t>ボウジョ</t>
    </rPh>
    <rPh sb="4" eb="6">
      <t>タイセイ</t>
    </rPh>
    <rPh sb="7" eb="9">
      <t>コウチク</t>
    </rPh>
    <phoneticPr fontId="7"/>
  </si>
  <si>
    <t>鳥獣害防止施設の設置</t>
    <rPh sb="0" eb="2">
      <t>チョウジュウ</t>
    </rPh>
    <rPh sb="2" eb="3">
      <t>ガイ</t>
    </rPh>
    <rPh sb="3" eb="5">
      <t>ボウシ</t>
    </rPh>
    <rPh sb="5" eb="7">
      <t>シセツ</t>
    </rPh>
    <rPh sb="8" eb="10">
      <t>セッチ</t>
    </rPh>
    <phoneticPr fontId="7"/>
  </si>
  <si>
    <t>パンフレットの作成</t>
    <rPh sb="7" eb="9">
      <t>サクセイ</t>
    </rPh>
    <phoneticPr fontId="7"/>
  </si>
  <si>
    <t>農産物の加工</t>
    <rPh sb="0" eb="3">
      <t>ノウサンブツ</t>
    </rPh>
    <rPh sb="4" eb="6">
      <t>カコウ</t>
    </rPh>
    <phoneticPr fontId="7"/>
  </si>
  <si>
    <t>直売所等での販売</t>
    <rPh sb="0" eb="3">
      <t>チョクバイジョ</t>
    </rPh>
    <rPh sb="3" eb="4">
      <t>トウ</t>
    </rPh>
    <rPh sb="6" eb="8">
      <t>ハンバイ</t>
    </rPh>
    <phoneticPr fontId="7"/>
  </si>
  <si>
    <r>
      <t xml:space="preserve">
</t>
    </r>
    <r>
      <rPr>
        <sz val="10"/>
        <color auto="1"/>
        <rFont val="HG丸ｺﾞｼｯｸM-PRO"/>
      </rPr>
      <t xml:space="preserve">★中山間地域等直接支払交付金の活動の場合、「活動項目番号」欄には、シート【選択肢】の67～79から選択。
</t>
    </r>
    <r>
      <rPr>
        <sz val="10"/>
        <color theme="0" tint="-0.5"/>
        <rFont val="HG丸ｺﾞｼｯｸM-PRO"/>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7"/>
  </si>
  <si>
    <t>景観作物の植栽</t>
    <rPh sb="0" eb="2">
      <t>ケイカン</t>
    </rPh>
    <rPh sb="2" eb="4">
      <t>サクモツ</t>
    </rPh>
    <rPh sb="5" eb="7">
      <t>ショクサイ</t>
    </rPh>
    <phoneticPr fontId="7"/>
  </si>
  <si>
    <t>〇〇　〇〇</t>
  </si>
  <si>
    <t>都市住民との交流</t>
    <rPh sb="0" eb="2">
      <t>トシ</t>
    </rPh>
    <rPh sb="2" eb="4">
      <t>ジュウミン</t>
    </rPh>
    <rPh sb="6" eb="8">
      <t>コウリュウ</t>
    </rPh>
    <phoneticPr fontId="7"/>
  </si>
  <si>
    <t>集落内からの人材確保者数</t>
    <rPh sb="0" eb="2">
      <t>シュウラク</t>
    </rPh>
    <rPh sb="2" eb="3">
      <t>ナイ</t>
    </rPh>
    <rPh sb="6" eb="8">
      <t>ジンザイ</t>
    </rPh>
    <rPh sb="8" eb="10">
      <t>カクホ</t>
    </rPh>
    <rPh sb="10" eb="11">
      <t>シャ</t>
    </rPh>
    <rPh sb="11" eb="12">
      <t>スウ</t>
    </rPh>
    <phoneticPr fontId="7"/>
  </si>
  <si>
    <t>多面的機能支払交付金と同一施設</t>
    <rPh sb="0" eb="3">
      <t>タメンテキ</t>
    </rPh>
    <rPh sb="3" eb="5">
      <t>キノウ</t>
    </rPh>
    <rPh sb="5" eb="7">
      <t>シハライ</t>
    </rPh>
    <rPh sb="7" eb="10">
      <t>コウフキン</t>
    </rPh>
    <rPh sb="11" eb="13">
      <t>ドウイツ</t>
    </rPh>
    <rPh sb="13" eb="15">
      <t>シセツ</t>
    </rPh>
    <phoneticPr fontId="7"/>
  </si>
  <si>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7"/>
  </si>
  <si>
    <t>③　既荒廃農用地の保全管理　</t>
    <rPh sb="2" eb="3">
      <t>キ</t>
    </rPh>
    <rPh sb="3" eb="5">
      <t>コウハイ</t>
    </rPh>
    <rPh sb="5" eb="8">
      <t>ノウヨウチ</t>
    </rPh>
    <rPh sb="9" eb="11">
      <t>ホゼン</t>
    </rPh>
    <rPh sb="11" eb="13">
      <t>カンリ</t>
    </rPh>
    <phoneticPr fontId="7"/>
  </si>
  <si>
    <t>⑥　簡易な基盤整備</t>
    <rPh sb="2" eb="4">
      <t>カンイ</t>
    </rPh>
    <rPh sb="5" eb="7">
      <t>キバン</t>
    </rPh>
    <rPh sb="7" eb="9">
      <t>セイビ</t>
    </rPh>
    <phoneticPr fontId="7"/>
  </si>
  <si>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7"/>
  </si>
  <si>
    <t>②　農道の管理</t>
    <rPh sb="2" eb="4">
      <t>ノウドウ</t>
    </rPh>
    <rPh sb="5" eb="7">
      <t>カンリ</t>
    </rPh>
    <phoneticPr fontId="7"/>
  </si>
  <si>
    <t>ネットワーク化する協定数（自協定含む）</t>
    <rPh sb="6" eb="7">
      <t>カ</t>
    </rPh>
    <rPh sb="9" eb="12">
      <t>キョウテイスウ</t>
    </rPh>
    <rPh sb="13" eb="16">
      <t>ジキョウテイ</t>
    </rPh>
    <rPh sb="16" eb="17">
      <t>フク</t>
    </rPh>
    <phoneticPr fontId="7"/>
  </si>
  <si>
    <t>協定面積計（自協定含む）</t>
    <rPh sb="0" eb="4">
      <t>キョウテイメンセキ</t>
    </rPh>
    <rPh sb="4" eb="5">
      <t>ケイ</t>
    </rPh>
    <rPh sb="6" eb="10">
      <t>ジキョウテイフク</t>
    </rPh>
    <phoneticPr fontId="7"/>
  </si>
  <si>
    <t>②事務担当者の人材不足</t>
  </si>
  <si>
    <t>③共同取組活動参加者の不足</t>
  </si>
  <si>
    <t>④農業の担い手の人材不足</t>
  </si>
  <si>
    <t>⑤農作業機械や施設の不足</t>
  </si>
  <si>
    <t>⑥知見や技術の不足</t>
  </si>
  <si>
    <t>③水路・農道等の維持管理</t>
  </si>
  <si>
    <t>⑥農業の担い手育成</t>
  </si>
  <si>
    <t>⑦地場農産物の加工・販売</t>
  </si>
  <si>
    <t>⑧鳥獣害対策</t>
  </si>
  <si>
    <t>⑨多面的機能を増進する活動</t>
  </si>
  <si>
    <t>①協議会型</t>
    <rPh sb="1" eb="5">
      <t>キョウギカイガタ</t>
    </rPh>
    <phoneticPr fontId="7"/>
  </si>
  <si>
    <t>③共同委託型</t>
    <rPh sb="1" eb="6">
      <t>キョウドウイタクガタ</t>
    </rPh>
    <phoneticPr fontId="7"/>
  </si>
  <si>
    <t>④未定</t>
  </si>
  <si>
    <t>⑥その他</t>
  </si>
  <si>
    <t>52　遊休農地の有効活用</t>
    <rPh sb="3" eb="5">
      <t>ユウキュウ</t>
    </rPh>
    <rPh sb="5" eb="7">
      <t>ノウチ</t>
    </rPh>
    <rPh sb="8" eb="10">
      <t>ユウコウ</t>
    </rPh>
    <rPh sb="10" eb="12">
      <t>カツヨウ</t>
    </rPh>
    <phoneticPr fontId="126"/>
  </si>
  <si>
    <t>①リーダー等の人材確保</t>
  </si>
  <si>
    <t>③農地保全（草刈り、荒廃防止活動
等）</t>
  </si>
  <si>
    <t>⑧地場農産物の加工・販売</t>
  </si>
  <si>
    <t>⑨鳥獣害対策</t>
  </si>
  <si>
    <t>⑪その他</t>
    <rPh sb="3" eb="4">
      <t>タ</t>
    </rPh>
    <phoneticPr fontId="7"/>
  </si>
  <si>
    <t>集落協定の構成員の組織</t>
  </si>
  <si>
    <t>別途協定等を締結</t>
  </si>
  <si>
    <t>非農業者数</t>
    <rPh sb="0" eb="4">
      <t>ヒノウギョウシャ</t>
    </rPh>
    <rPh sb="4" eb="5">
      <t>カズ</t>
    </rPh>
    <phoneticPr fontId="7"/>
  </si>
  <si>
    <t>田面積</t>
    <rPh sb="0" eb="1">
      <t>デン</t>
    </rPh>
    <rPh sb="1" eb="3">
      <t>メンセキ</t>
    </rPh>
    <phoneticPr fontId="7"/>
  </si>
  <si>
    <t>62 水路の更新等</t>
  </si>
  <si>
    <t>②共同取組活動参加者の不足</t>
  </si>
  <si>
    <t>⑥その他</t>
    <rPh sb="3" eb="4">
      <t>タ</t>
    </rPh>
    <phoneticPr fontId="7"/>
  </si>
  <si>
    <t>④農作業</t>
  </si>
  <si>
    <t>⑤地場農産物の加工・販売</t>
  </si>
  <si>
    <t>⑥鳥獣害対策</t>
  </si>
  <si>
    <t>交付対象外(田畑混在地)</t>
    <rPh sb="6" eb="8">
      <t>デンパタ</t>
    </rPh>
    <rPh sb="8" eb="10">
      <t>コンザイ</t>
    </rPh>
    <rPh sb="10" eb="11">
      <t>チ</t>
    </rPh>
    <phoneticPr fontId="7"/>
  </si>
  <si>
    <t>交付対象外(田草地混在地以外)</t>
    <rPh sb="6" eb="7">
      <t>デン</t>
    </rPh>
    <rPh sb="7" eb="8">
      <t>ソウ</t>
    </rPh>
    <rPh sb="8" eb="9">
      <t>チ</t>
    </rPh>
    <rPh sb="9" eb="11">
      <t>コンザイ</t>
    </rPh>
    <rPh sb="11" eb="12">
      <t>チ</t>
    </rPh>
    <rPh sb="12" eb="14">
      <t>イガイ</t>
    </rPh>
    <phoneticPr fontId="7"/>
  </si>
  <si>
    <t>達成状況</t>
    <rPh sb="0" eb="2">
      <t>タッセイ</t>
    </rPh>
    <rPh sb="2" eb="4">
      <t>ジョウキョウ</t>
    </rPh>
    <phoneticPr fontId="7"/>
  </si>
  <si>
    <t>集落協定の構成員のうち非農業者</t>
    <rPh sb="0" eb="2">
      <t>シュウラク</t>
    </rPh>
    <rPh sb="2" eb="4">
      <t>キョウテイ</t>
    </rPh>
    <rPh sb="5" eb="8">
      <t>コウセイイン</t>
    </rPh>
    <rPh sb="11" eb="12">
      <t>ヒ</t>
    </rPh>
    <rPh sb="12" eb="14">
      <t>ノウギョウ</t>
    </rPh>
    <rPh sb="14" eb="15">
      <t>モノ</t>
    </rPh>
    <phoneticPr fontId="7"/>
  </si>
  <si>
    <t>リスト</t>
  </si>
  <si>
    <t>自動入力</t>
    <rPh sb="0" eb="4">
      <t>ジドウニュウリョク</t>
    </rPh>
    <phoneticPr fontId="7"/>
  </si>
  <si>
    <t>三原市</t>
    <rPh sb="0" eb="3">
      <t>ミハラシ</t>
    </rPh>
    <phoneticPr fontId="7"/>
  </si>
  <si>
    <t>〇〇集落協定</t>
    <rPh sb="2" eb="4">
      <t>シュウラク</t>
    </rPh>
    <rPh sb="4" eb="6">
      <t>キョウテイ</t>
    </rPh>
    <phoneticPr fontId="7"/>
  </si>
  <si>
    <t>広島県三原市〇〇町〇〇８８８８－８８</t>
  </si>
  <si>
    <t>広島県三原市〇〇町〇〇１２３４－５６</t>
    <rPh sb="0" eb="3">
      <t>ヒロシマケン</t>
    </rPh>
    <rPh sb="3" eb="6">
      <t>ミハラシ</t>
    </rPh>
    <rPh sb="8" eb="9">
      <t>チョウ</t>
    </rPh>
    <phoneticPr fontId="7"/>
  </si>
  <si>
    <t>農林一郎</t>
    <rPh sb="0" eb="2">
      <t>ノウリン</t>
    </rPh>
    <rPh sb="2" eb="4">
      <t>イチロウ</t>
    </rPh>
    <phoneticPr fontId="7"/>
  </si>
  <si>
    <t>まるまるしゅうらくきょうてい</t>
  </si>
  <si>
    <t>まるまる　まるまる</t>
  </si>
  <si>
    <t>ひろしまけんみはらしまるまるちょうまるまる</t>
  </si>
  <si>
    <t>広島県三原市〇〇町〇〇３３３３－３３</t>
    <rPh sb="0" eb="3">
      <t>ヒロシマケン</t>
    </rPh>
    <rPh sb="3" eb="6">
      <t>ミハラシ</t>
    </rPh>
    <rPh sb="8" eb="9">
      <t>チョウ</t>
    </rPh>
    <phoneticPr fontId="7"/>
  </si>
  <si>
    <t>広島県三原市〇〇町〇〇７７７７－７７</t>
    <rPh sb="0" eb="3">
      <t>ヒロシマケン</t>
    </rPh>
    <rPh sb="3" eb="6">
      <t>ミハラシ</t>
    </rPh>
    <rPh sb="8" eb="9">
      <t>チョウ</t>
    </rPh>
    <phoneticPr fontId="7"/>
  </si>
  <si>
    <t>広島県三原市〇〇町〇〇８８８８－８８</t>
    <rPh sb="0" eb="3">
      <t>ヒロシマケン</t>
    </rPh>
    <rPh sb="3" eb="6">
      <t>ミハラシ</t>
    </rPh>
    <rPh sb="8" eb="9">
      <t>チョウ</t>
    </rPh>
    <phoneticPr fontId="7"/>
  </si>
  <si>
    <t>広島県三原市〇〇町〇〇９９９９－９９</t>
    <rPh sb="0" eb="3">
      <t>ヒロシマケン</t>
    </rPh>
    <rPh sb="3" eb="6">
      <t>ミハラシ</t>
    </rPh>
    <rPh sb="8" eb="9">
      <t>チョウ</t>
    </rPh>
    <phoneticPr fontId="7"/>
  </si>
  <si>
    <t>広島県三原市〇〇町〇〇３０００－３０</t>
    <rPh sb="0" eb="3">
      <t>ヒロシマケン</t>
    </rPh>
    <rPh sb="3" eb="6">
      <t>ミハラシ</t>
    </rPh>
    <rPh sb="8" eb="9">
      <t>チョウ</t>
    </rPh>
    <phoneticPr fontId="7"/>
  </si>
  <si>
    <t>広島県三原市〇〇町〇〇４０００－４０</t>
    <rPh sb="0" eb="3">
      <t>ヒロシマケン</t>
    </rPh>
    <rPh sb="3" eb="6">
      <t>ミハラシ</t>
    </rPh>
    <rPh sb="8" eb="9">
      <t>チョウ</t>
    </rPh>
    <phoneticPr fontId="7"/>
  </si>
  <si>
    <t>広島県三原市〇〇町〇〇５０００－５０</t>
    <rPh sb="0" eb="3">
      <t>ヒロシマケン</t>
    </rPh>
    <rPh sb="3" eb="6">
      <t>ミハラシ</t>
    </rPh>
    <rPh sb="8" eb="9">
      <t>チョウ</t>
    </rPh>
    <phoneticPr fontId="7"/>
  </si>
  <si>
    <t>広島県三原市〇〇町〇〇１０００－１</t>
    <rPh sb="0" eb="3">
      <t>ヒロシマケン</t>
    </rPh>
    <rPh sb="3" eb="6">
      <t>ミハラシ</t>
    </rPh>
    <rPh sb="8" eb="9">
      <t>チョウ</t>
    </rPh>
    <phoneticPr fontId="7"/>
  </si>
  <si>
    <t>広島県三原市〇〇町〇〇１０００－２</t>
    <rPh sb="0" eb="3">
      <t>ヒロシマケン</t>
    </rPh>
    <rPh sb="3" eb="6">
      <t>ミハラシ</t>
    </rPh>
    <rPh sb="8" eb="9">
      <t>チョウ</t>
    </rPh>
    <phoneticPr fontId="7"/>
  </si>
  <si>
    <t>広島県三原市〇〇町〇〇１０００－３</t>
    <rPh sb="0" eb="3">
      <t>ヒロシマケン</t>
    </rPh>
    <rPh sb="3" eb="6">
      <t>ミハラシ</t>
    </rPh>
    <rPh sb="8" eb="9">
      <t>チョウ</t>
    </rPh>
    <phoneticPr fontId="7"/>
  </si>
  <si>
    <t>118-1</t>
  </si>
  <si>
    <t>広島県三原市〇〇町〇〇１０００－４</t>
    <rPh sb="0" eb="3">
      <t>ヒロシマケン</t>
    </rPh>
    <rPh sb="3" eb="6">
      <t>ミハラシ</t>
    </rPh>
    <rPh sb="8" eb="9">
      <t>チョウ</t>
    </rPh>
    <phoneticPr fontId="7"/>
  </si>
  <si>
    <t>農事組合法人 ○○営農　代表理事　○○ ○○</t>
    <rPh sb="0" eb="2">
      <t>ノウジ</t>
    </rPh>
    <rPh sb="2" eb="4">
      <t>クミアイ</t>
    </rPh>
    <rPh sb="4" eb="6">
      <t>ホウジン</t>
    </rPh>
    <rPh sb="9" eb="11">
      <t>エイノウ</t>
    </rPh>
    <rPh sb="12" eb="16">
      <t>ダイヒョウリジ</t>
    </rPh>
    <phoneticPr fontId="7"/>
  </si>
  <si>
    <t>農事組合法人 ××営農　代表理事　○○ ○○</t>
    <rPh sb="0" eb="2">
      <t>ノウジ</t>
    </rPh>
    <rPh sb="2" eb="4">
      <t>クミアイ</t>
    </rPh>
    <rPh sb="4" eb="6">
      <t>ホウジン</t>
    </rPh>
    <rPh sb="9" eb="11">
      <t>エイノウ</t>
    </rPh>
    <phoneticPr fontId="7"/>
  </si>
  <si>
    <t>××組合　組合長　○○ ○○</t>
    <rPh sb="2" eb="4">
      <t>クミアイ</t>
    </rPh>
    <phoneticPr fontId="7"/>
  </si>
  <si>
    <t>○○ ○○土地改良区　理事長　○○ ○○</t>
    <rPh sb="5" eb="7">
      <t>トチ</t>
    </rPh>
    <rPh sb="7" eb="9">
      <t>カイリョウ</t>
    </rPh>
    <rPh sb="9" eb="10">
      <t>ク</t>
    </rPh>
    <phoneticPr fontId="7"/>
  </si>
  <si>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126"/>
  </si>
  <si>
    <t>広島県三原市〇〇町〇〇１２３４－５６</t>
  </si>
  <si>
    <t>広島県三原市〇〇町〇〇２２２２－２２</t>
  </si>
  <si>
    <t>広島県三原市〇〇町〇〇３３３３－３３</t>
  </si>
  <si>
    <t>広島県三原市〇〇町〇〇２０００－２０</t>
  </si>
  <si>
    <t>（農）〇〇〇　代表理事　〇〇　〇〇</t>
    <rPh sb="1" eb="2">
      <t>ノウ</t>
    </rPh>
    <rPh sb="7" eb="11">
      <t>ダイヒョウリジ</t>
    </rPh>
    <phoneticPr fontId="7"/>
  </si>
  <si>
    <t>〇〇</t>
  </si>
  <si>
    <t>111-3</t>
  </si>
  <si>
    <t>117-1</t>
  </si>
  <si>
    <t>維持管理農用地</t>
    <rPh sb="0" eb="2">
      <t>イジ</t>
    </rPh>
    <rPh sb="2" eb="4">
      <t>カンリ</t>
    </rPh>
    <rPh sb="4" eb="7">
      <t>ノウヨウチ</t>
    </rPh>
    <phoneticPr fontId="7"/>
  </si>
  <si>
    <t>121-5</t>
  </si>
  <si>
    <t>121-8</t>
  </si>
  <si>
    <t>132-2</t>
  </si>
  <si>
    <t>133-1</t>
  </si>
  <si>
    <t>147-1</t>
  </si>
  <si>
    <t>147-5</t>
  </si>
  <si>
    <t>147-6</t>
  </si>
  <si>
    <t>160-1</t>
  </si>
  <si>
    <t>160-2</t>
  </si>
  <si>
    <t>11.学校・PTA</t>
    <rPh sb="3" eb="5">
      <t>ガッコウ</t>
    </rPh>
    <phoneticPr fontId="126"/>
  </si>
  <si>
    <t>162-1</t>
  </si>
  <si>
    <t>162-3</t>
  </si>
  <si>
    <t>66 ため池（附帯施設）の更新等</t>
  </si>
  <si>
    <t>166-2</t>
  </si>
  <si>
    <t>42 水質モニタリングの実施・記録管理（水質保全）</t>
    <rPh sb="3" eb="5">
      <t>スイシツ</t>
    </rPh>
    <rPh sb="12" eb="14">
      <t>ジッシ</t>
    </rPh>
    <rPh sb="15" eb="17">
      <t>キロク</t>
    </rPh>
    <rPh sb="17" eb="19">
      <t>カンリ</t>
    </rPh>
    <rPh sb="20" eb="22">
      <t>スイシツ</t>
    </rPh>
    <rPh sb="22" eb="24">
      <t>ホゼン</t>
    </rPh>
    <phoneticPr fontId="7"/>
  </si>
  <si>
    <t>交付額(円）</t>
    <rPh sb="4" eb="5">
      <t>エン</t>
    </rPh>
    <phoneticPr fontId="7"/>
  </si>
  <si>
    <t>耕作</t>
    <rPh sb="0" eb="2">
      <t>コウサク</t>
    </rPh>
    <phoneticPr fontId="7"/>
  </si>
  <si>
    <t>作業受託</t>
    <rPh sb="0" eb="2">
      <t>サギョウ</t>
    </rPh>
    <rPh sb="2" eb="4">
      <t>ジュタク</t>
    </rPh>
    <phoneticPr fontId="7"/>
  </si>
  <si>
    <t>利用権設定</t>
    <rPh sb="0" eb="3">
      <t>リヨウケン</t>
    </rPh>
    <rPh sb="3" eb="5">
      <t>セッテイ</t>
    </rPh>
    <phoneticPr fontId="7"/>
  </si>
  <si>
    <t>●●　●●</t>
  </si>
  <si>
    <t>Ｍ.長寿命化</t>
    <rPh sb="2" eb="6">
      <t>チョウジュミョウカ</t>
    </rPh>
    <phoneticPr fontId="7"/>
  </si>
  <si>
    <t>××　××</t>
  </si>
  <si>
    <t>■■　■■</t>
  </si>
  <si>
    <t>中山間地域における栽培管理に要する農機具の維持修繕費、農業用資材費、農作業委託料等に使用</t>
  </si>
  <si>
    <t>　←　個別協定の場合は法人名（個人の場合は個人名）を記入してください。</t>
    <rPh sb="3" eb="5">
      <t>コベツ</t>
    </rPh>
    <rPh sb="5" eb="7">
      <t>キョウテイ</t>
    </rPh>
    <rPh sb="8" eb="10">
      <t>バアイ</t>
    </rPh>
    <rPh sb="11" eb="13">
      <t>ホウジン</t>
    </rPh>
    <rPh sb="13" eb="14">
      <t>メイ</t>
    </rPh>
    <rPh sb="15" eb="17">
      <t>コジン</t>
    </rPh>
    <rPh sb="18" eb="20">
      <t>バアイ</t>
    </rPh>
    <rPh sb="21" eb="24">
      <t>コジンメイ</t>
    </rPh>
    <phoneticPr fontId="7"/>
  </si>
  <si>
    <t>協定名：</t>
    <rPh sb="0" eb="3">
      <t>キョウテイメイ</t>
    </rPh>
    <phoneticPr fontId="7"/>
  </si>
  <si>
    <t>　中山間地域等直接支払交付金　活動記録</t>
    <rPh sb="1" eb="7">
      <t>チュウサンカンチイキトウ</t>
    </rPh>
    <rPh sb="7" eb="9">
      <t>チョクセツ</t>
    </rPh>
    <phoneticPr fontId="7"/>
  </si>
  <si>
    <t>活動実施日時</t>
    <rPh sb="0" eb="2">
      <t>カツドウ</t>
    </rPh>
    <rPh sb="2" eb="4">
      <t>ジッシ</t>
    </rPh>
    <rPh sb="4" eb="6">
      <t>ニチジ</t>
    </rPh>
    <phoneticPr fontId="7"/>
  </si>
  <si>
    <t>備考（具体的な活動内容を記入）</t>
    <rPh sb="0" eb="2">
      <t>ビコウ</t>
    </rPh>
    <rPh sb="3" eb="6">
      <t>グタイテキ</t>
    </rPh>
    <rPh sb="7" eb="9">
      <t>カツドウ</t>
    </rPh>
    <rPh sb="9" eb="11">
      <t>ナイヨウ</t>
    </rPh>
    <rPh sb="12" eb="14">
      <t>キニュウ</t>
    </rPh>
    <phoneticPr fontId="7"/>
  </si>
  <si>
    <t>農業者</t>
    <rPh sb="0" eb="3">
      <t>ノウギョウシャ</t>
    </rPh>
    <phoneticPr fontId="7"/>
  </si>
  <si>
    <t>活動項目</t>
    <rPh sb="0" eb="2">
      <t>カツドウ</t>
    </rPh>
    <rPh sb="2" eb="4">
      <t>コウモク</t>
    </rPh>
    <phoneticPr fontId="7"/>
  </si>
  <si>
    <t>活動に参加した最大人数</t>
    <rPh sb="0" eb="2">
      <t>カツドウ</t>
    </rPh>
    <rPh sb="3" eb="5">
      <t>サンカ</t>
    </rPh>
    <rPh sb="7" eb="9">
      <t>サイダイ</t>
    </rPh>
    <rPh sb="9" eb="11">
      <t>ニンズウ</t>
    </rPh>
    <phoneticPr fontId="7"/>
  </si>
  <si>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26"/>
  </si>
  <si>
    <r>
      <t>都道府県の要綱基本方針において活動項目を追加した場合の設定方法</t>
    </r>
    <r>
      <rPr>
        <b/>
        <sz val="12"/>
        <color auto="1"/>
        <rFont val="Meiryo UI"/>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126"/>
  </si>
  <si>
    <t>-</t>
  </si>
  <si>
    <t>C.○か－か×</t>
  </si>
  <si>
    <t>I.金銭出納簿の区分</t>
    <rPh sb="2" eb="4">
      <t>キンセン</t>
    </rPh>
    <rPh sb="4" eb="7">
      <t>スイトウボ</t>
    </rPh>
    <rPh sb="8" eb="10">
      <t>クブン</t>
    </rPh>
    <phoneticPr fontId="126"/>
  </si>
  <si>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126"/>
  </si>
  <si>
    <t>生態系保全</t>
    <rPh sb="0" eb="3">
      <t>セイタイケイ</t>
    </rPh>
    <rPh sb="3" eb="5">
      <t>ホゼン</t>
    </rPh>
    <phoneticPr fontId="126"/>
  </si>
  <si>
    <t>km</t>
  </si>
  <si>
    <t>１.前年度持越</t>
    <rPh sb="2" eb="5">
      <t>ゼンネンド</t>
    </rPh>
    <rPh sb="5" eb="7">
      <t>モチコシ</t>
    </rPh>
    <phoneticPr fontId="126"/>
  </si>
  <si>
    <t>200 事務処理</t>
  </si>
  <si>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126"/>
  </si>
  <si>
    <t>２.交付金</t>
    <rPh sb="2" eb="5">
      <t>コウフキン</t>
    </rPh>
    <phoneticPr fontId="126"/>
  </si>
  <si>
    <t>会議</t>
    <rPh sb="0" eb="2">
      <t>カイギ</t>
    </rPh>
    <phoneticPr fontId="7"/>
  </si>
  <si>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126"/>
  </si>
  <si>
    <t>景観形成・生活環境保全</t>
    <rPh sb="0" eb="2">
      <t>ケイカン</t>
    </rPh>
    <rPh sb="2" eb="4">
      <t>ケイセイ</t>
    </rPh>
    <rPh sb="5" eb="7">
      <t>セイカツ</t>
    </rPh>
    <rPh sb="7" eb="9">
      <t>カンキョウ</t>
    </rPh>
    <rPh sb="9" eb="11">
      <t>ホゼン</t>
    </rPh>
    <phoneticPr fontId="126"/>
  </si>
  <si>
    <t>53 鳥獣被害防止対策及び環境改善活動の強化</t>
    <rPh sb="3" eb="5">
      <t>チョウジュウ</t>
    </rPh>
    <rPh sb="5" eb="7">
      <t>ヒガイ</t>
    </rPh>
    <rPh sb="7" eb="9">
      <t>ボウシ</t>
    </rPh>
    <rPh sb="9" eb="11">
      <t>タイサク</t>
    </rPh>
    <rPh sb="11" eb="12">
      <t>オヨ</t>
    </rPh>
    <phoneticPr fontId="7"/>
  </si>
  <si>
    <t>地下水かん養</t>
    <rPh sb="0" eb="3">
      <t>チカスイ</t>
    </rPh>
    <rPh sb="5" eb="6">
      <t>ヨウ</t>
    </rPh>
    <phoneticPr fontId="126"/>
  </si>
  <si>
    <t>ため池</t>
    <rPh sb="2" eb="3">
      <t>イケ</t>
    </rPh>
    <phoneticPr fontId="126"/>
  </si>
  <si>
    <t>36 景観形成計画、生活環境保全計画の策定</t>
  </si>
  <si>
    <t>３.営農組合</t>
    <rPh sb="2" eb="4">
      <t>エイノウ</t>
    </rPh>
    <rPh sb="4" eb="6">
      <t>クミアイ</t>
    </rPh>
    <phoneticPr fontId="126"/>
  </si>
  <si>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126"/>
  </si>
  <si>
    <t>水田貯留・地下水かん養</t>
    <rPh sb="0" eb="2">
      <t>スイデン</t>
    </rPh>
    <rPh sb="2" eb="4">
      <t>チョリュウ</t>
    </rPh>
    <rPh sb="5" eb="8">
      <t>チカスイ</t>
    </rPh>
    <rPh sb="10" eb="11">
      <t>ヨウ</t>
    </rPh>
    <phoneticPr fontId="126"/>
  </si>
  <si>
    <t>４.その他の農業者団体</t>
    <rPh sb="4" eb="5">
      <t>タ</t>
    </rPh>
    <rPh sb="6" eb="9">
      <t>ノウギョウシャ</t>
    </rPh>
    <rPh sb="9" eb="11">
      <t>ダンタイ</t>
    </rPh>
    <phoneticPr fontId="126"/>
  </si>
  <si>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26"/>
  </si>
  <si>
    <t>5 畦畔・法面・防風林の草刈り</t>
  </si>
  <si>
    <t>資源循環</t>
    <rPh sb="0" eb="2">
      <t>シゲン</t>
    </rPh>
    <rPh sb="2" eb="4">
      <t>ジュンカン</t>
    </rPh>
    <phoneticPr fontId="126"/>
  </si>
  <si>
    <t>土壌流出防止</t>
    <rPh sb="0" eb="2">
      <t>ドジョウ</t>
    </rPh>
    <rPh sb="2" eb="4">
      <t>リュウシュツ</t>
    </rPh>
    <rPh sb="4" eb="6">
      <t>ボウシ</t>
    </rPh>
    <phoneticPr fontId="126"/>
  </si>
  <si>
    <t>５.農業者以外個人</t>
    <rPh sb="2" eb="5">
      <t>ノウギョウシャ</t>
    </rPh>
    <rPh sb="5" eb="7">
      <t>イガイ</t>
    </rPh>
    <rPh sb="7" eb="9">
      <t>コジン</t>
    </rPh>
    <phoneticPr fontId="126"/>
  </si>
  <si>
    <t>計画策定</t>
    <rPh sb="0" eb="2">
      <t>ケイカク</t>
    </rPh>
    <rPh sb="2" eb="4">
      <t>サクテイ</t>
    </rPh>
    <phoneticPr fontId="7"/>
  </si>
  <si>
    <t>2 年度活動計画の策定</t>
  </si>
  <si>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26"/>
  </si>
  <si>
    <t>生物多様性の回復</t>
    <rPh sb="0" eb="2">
      <t>セイブツ</t>
    </rPh>
    <rPh sb="2" eb="5">
      <t>タヨウセイ</t>
    </rPh>
    <rPh sb="6" eb="8">
      <t>カイフク</t>
    </rPh>
    <phoneticPr fontId="126"/>
  </si>
  <si>
    <t>研修</t>
    <rPh sb="0" eb="2">
      <t>ケンシュウ</t>
    </rPh>
    <phoneticPr fontId="7"/>
  </si>
  <si>
    <t>水環境の回復</t>
    <rPh sb="0" eb="3">
      <t>ミズカンキョウ</t>
    </rPh>
    <rPh sb="4" eb="6">
      <t>カイフク</t>
    </rPh>
    <phoneticPr fontId="126"/>
  </si>
  <si>
    <t>７.その他支出</t>
    <rPh sb="4" eb="5">
      <t>タ</t>
    </rPh>
    <rPh sb="5" eb="7">
      <t>シシュツ</t>
    </rPh>
    <phoneticPr fontId="126"/>
  </si>
  <si>
    <t>農用地</t>
    <rPh sb="0" eb="3">
      <t>ノウヨウチ</t>
    </rPh>
    <phoneticPr fontId="7"/>
  </si>
  <si>
    <t>4 遊休農地発生防止のための保全管理</t>
  </si>
  <si>
    <t>持続的な畦畔管理</t>
    <rPh sb="0" eb="3">
      <t>ジゾクテキ</t>
    </rPh>
    <rPh sb="4" eb="6">
      <t>ケイハン</t>
    </rPh>
    <rPh sb="6" eb="8">
      <t>カンリ</t>
    </rPh>
    <phoneticPr fontId="126"/>
  </si>
  <si>
    <t>８.子供会</t>
    <rPh sb="2" eb="5">
      <t>コドモカイ</t>
    </rPh>
    <phoneticPr fontId="126"/>
  </si>
  <si>
    <t>９.土地改良区</t>
    <rPh sb="2" eb="4">
      <t>トチ</t>
    </rPh>
    <rPh sb="4" eb="7">
      <t>カイリョウク</t>
    </rPh>
    <phoneticPr fontId="126"/>
  </si>
  <si>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26"/>
  </si>
  <si>
    <t>7 水路の草刈り</t>
  </si>
  <si>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126"/>
  </si>
  <si>
    <t>8 水路の泥上げ</t>
  </si>
  <si>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126"/>
  </si>
  <si>
    <t>12.NPO</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</si>
  <si>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26"/>
  </si>
  <si>
    <t>11 農道側溝の泥上げ</t>
  </si>
  <si>
    <t>12 路面の維持</t>
  </si>
  <si>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</si>
  <si>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26"/>
  </si>
  <si>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</si>
  <si>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26"/>
  </si>
  <si>
    <t>　　　　「データ」タブの「データの入力規則」を選択する。</t>
  </si>
  <si>
    <t>18 農業者に対する意向調査、現地調査</t>
  </si>
  <si>
    <t>20 集落外住民や地域住民との意見交換等</t>
  </si>
  <si>
    <t>研修</t>
    <rPh sb="0" eb="2">
      <t>ケンシュウ</t>
    </rPh>
    <phoneticPr fontId="126"/>
  </si>
  <si>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</si>
  <si>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26"/>
  </si>
  <si>
    <t>22 有識者等による研修会、検討会の開催</t>
  </si>
  <si>
    <t>Ｌ.増進活動</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</si>
  <si>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26"/>
  </si>
  <si>
    <t>　　　新たに行を追加し、追加した活動項目を入力する。</t>
    <rPh sb="16" eb="18">
      <t>カツドウ</t>
    </rPh>
    <rPh sb="18" eb="20">
      <t>コウモク</t>
    </rPh>
    <rPh sb="21" eb="23">
      <t>ニュウリョク</t>
    </rPh>
    <phoneticPr fontId="126"/>
  </si>
  <si>
    <t>機能診断・計画策定</t>
    <rPh sb="0" eb="2">
      <t>キノウ</t>
    </rPh>
    <rPh sb="2" eb="4">
      <t>シンダン</t>
    </rPh>
    <rPh sb="5" eb="7">
      <t>ケイカク</t>
    </rPh>
    <rPh sb="7" eb="9">
      <t>サクテイ</t>
    </rPh>
    <phoneticPr fontId="7"/>
  </si>
  <si>
    <t>機能診断</t>
    <rPh sb="0" eb="2">
      <t>キノウ</t>
    </rPh>
    <rPh sb="2" eb="4">
      <t>シンダン</t>
    </rPh>
    <phoneticPr fontId="7"/>
  </si>
  <si>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26"/>
  </si>
  <si>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126"/>
  </si>
  <si>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26"/>
  </si>
  <si>
    <t>30 農用地の軽微な補修等</t>
  </si>
  <si>
    <t>31 水路の軽微な補修等</t>
  </si>
  <si>
    <t>生態系保全</t>
    <rPh sb="0" eb="3">
      <t>セイタイケイ</t>
    </rPh>
    <rPh sb="3" eb="5">
      <t>ホゼン</t>
    </rPh>
    <phoneticPr fontId="7"/>
  </si>
  <si>
    <t>35 水質保全計画、農地保全計画の策定</t>
  </si>
  <si>
    <t>水田貯留・地下水かん養</t>
    <rPh sb="0" eb="2">
      <t>スイデン</t>
    </rPh>
    <rPh sb="2" eb="4">
      <t>チョリュウ</t>
    </rPh>
    <rPh sb="5" eb="8">
      <t>チカスイ</t>
    </rPh>
    <rPh sb="10" eb="11">
      <t>ヨウ</t>
    </rPh>
    <phoneticPr fontId="7"/>
  </si>
  <si>
    <t>37 水田貯留計画、地下水かん養計画の策定</t>
  </si>
  <si>
    <t>資源循環</t>
    <rPh sb="0" eb="2">
      <t>シゲン</t>
    </rPh>
    <rPh sb="2" eb="4">
      <t>ジュンカン</t>
    </rPh>
    <phoneticPr fontId="7"/>
  </si>
  <si>
    <t>38 資源循環計画の策定</t>
  </si>
  <si>
    <t>39 生物の生息状況の把握（生態系保全）</t>
    <rPh sb="3" eb="5">
      <t>セイブツ</t>
    </rPh>
    <rPh sb="6" eb="8">
      <t>セイソク</t>
    </rPh>
    <rPh sb="8" eb="10">
      <t>ジョウキョウ</t>
    </rPh>
    <rPh sb="11" eb="13">
      <t>ハアク</t>
    </rPh>
    <rPh sb="14" eb="17">
      <t>セイタイケイ</t>
    </rPh>
    <rPh sb="17" eb="19">
      <t>ホゼン</t>
    </rPh>
    <phoneticPr fontId="7"/>
  </si>
  <si>
    <t>40 外来種の駆除（生態系保全）</t>
    <rPh sb="3" eb="6">
      <t>ガイライシュ</t>
    </rPh>
    <rPh sb="7" eb="9">
      <t>クジョ</t>
    </rPh>
    <rPh sb="10" eb="13">
      <t>セイタイケイ</t>
    </rPh>
    <rPh sb="13" eb="15">
      <t>ホゼン</t>
    </rPh>
    <phoneticPr fontId="7"/>
  </si>
  <si>
    <t>市役所打合せ</t>
    <rPh sb="0" eb="3">
      <t>シヤクショ</t>
    </rPh>
    <rPh sb="3" eb="5">
      <t>ウチアワ</t>
    </rPh>
    <phoneticPr fontId="7"/>
  </si>
  <si>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7"/>
  </si>
  <si>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7"/>
  </si>
  <si>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7"/>
  </si>
  <si>
    <t>啓発・普及</t>
    <rPh sb="0" eb="2">
      <t>ケイハツ</t>
    </rPh>
    <rPh sb="3" eb="5">
      <t>フキュウ</t>
    </rPh>
    <phoneticPr fontId="7"/>
  </si>
  <si>
    <t>51 啓発・普及活動</t>
  </si>
  <si>
    <t>52 遊休農地の有効活用</t>
  </si>
  <si>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</si>
  <si>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26"/>
  </si>
  <si>
    <t>57 やすらぎ・福祉及び教育機能の活用</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</si>
  <si>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26"/>
  </si>
  <si>
    <t>59 都道府県、市町村が特に認める活動</t>
  </si>
  <si>
    <t>61 水路の補修</t>
  </si>
  <si>
    <t>61　水路の補修</t>
    <rPh sb="3" eb="5">
      <t>スイロ</t>
    </rPh>
    <rPh sb="6" eb="8">
      <t>ホシュウ</t>
    </rPh>
    <phoneticPr fontId="126"/>
  </si>
  <si>
    <t>63　農道の補修</t>
    <rPh sb="3" eb="5">
      <t>ノウドウ</t>
    </rPh>
    <rPh sb="6" eb="8">
      <t>ホシュウ</t>
    </rPh>
    <phoneticPr fontId="126"/>
  </si>
  <si>
    <t>64　農道の更新等</t>
    <rPh sb="3" eb="5">
      <t>ノウドウ</t>
    </rPh>
    <rPh sb="6" eb="8">
      <t>コウシン</t>
    </rPh>
    <rPh sb="8" eb="9">
      <t>トウ</t>
    </rPh>
    <phoneticPr fontId="126"/>
  </si>
  <si>
    <t>65 ため池の補修</t>
  </si>
  <si>
    <t>65　ため池の補修</t>
    <rPh sb="5" eb="6">
      <t>イケ</t>
    </rPh>
    <rPh sb="7" eb="9">
      <t>ホシュウ</t>
    </rPh>
    <phoneticPr fontId="126"/>
  </si>
  <si>
    <t>66　ため池（附帯施設）の更新等</t>
    <rPh sb="5" eb="6">
      <t>イケ</t>
    </rPh>
    <rPh sb="7" eb="9">
      <t>フタイ</t>
    </rPh>
    <rPh sb="9" eb="11">
      <t>シセツ</t>
    </rPh>
    <rPh sb="13" eb="15">
      <t>コウシン</t>
    </rPh>
    <rPh sb="15" eb="16">
      <t>トウ</t>
    </rPh>
    <phoneticPr fontId="126"/>
  </si>
  <si>
    <t>中山間直払</t>
    <rPh sb="0" eb="3">
      <t>チュウサンカン</t>
    </rPh>
    <rPh sb="3" eb="5">
      <t>チョクバラ</t>
    </rPh>
    <phoneticPr fontId="7"/>
  </si>
  <si>
    <t>農地法面の見回り</t>
    <rPh sb="0" eb="2">
      <t>ノウチ</t>
    </rPh>
    <rPh sb="2" eb="4">
      <t>ノリメン</t>
    </rPh>
    <rPh sb="5" eb="7">
      <t>ミマワ</t>
    </rPh>
    <phoneticPr fontId="7"/>
  </si>
  <si>
    <t>水路管理活動</t>
    <rPh sb="0" eb="2">
      <t>スイロ</t>
    </rPh>
    <rPh sb="2" eb="6">
      <t>カンリカツドウ</t>
    </rPh>
    <phoneticPr fontId="7"/>
  </si>
  <si>
    <t>農道管理活動</t>
    <rPh sb="0" eb="2">
      <t>ノウドウ</t>
    </rPh>
    <rPh sb="2" eb="6">
      <t>カンリカツドウ</t>
    </rPh>
    <phoneticPr fontId="7"/>
  </si>
  <si>
    <t>周辺林地の下草刈り</t>
    <rPh sb="0" eb="2">
      <t>シュウヘン</t>
    </rPh>
    <rPh sb="2" eb="4">
      <t>リンチ</t>
    </rPh>
    <rPh sb="5" eb="6">
      <t>シタ</t>
    </rPh>
    <rPh sb="6" eb="8">
      <t>クサカ</t>
    </rPh>
    <phoneticPr fontId="7"/>
  </si>
  <si>
    <t>景観作物作付け活動</t>
    <rPh sb="0" eb="2">
      <t>ケイカン</t>
    </rPh>
    <rPh sb="2" eb="4">
      <t>サクモツ</t>
    </rPh>
    <rPh sb="4" eb="6">
      <t>サクツ</t>
    </rPh>
    <rPh sb="7" eb="9">
      <t>カツドウ</t>
    </rPh>
    <phoneticPr fontId="7"/>
  </si>
  <si>
    <t>総会</t>
    <rPh sb="0" eb="2">
      <t>ソウカイ</t>
    </rPh>
    <phoneticPr fontId="7"/>
  </si>
  <si>
    <t>役員会</t>
    <rPh sb="0" eb="3">
      <t>ヤクインカイ</t>
    </rPh>
    <phoneticPr fontId="7"/>
  </si>
  <si>
    <t>現地確認立会い</t>
    <rPh sb="0" eb="5">
      <t>ゲンチカクニンタ</t>
    </rPh>
    <rPh sb="5" eb="6">
      <t>ア</t>
    </rPh>
    <phoneticPr fontId="7"/>
  </si>
  <si>
    <t>ー</t>
  </si>
  <si>
    <t>活動記録（参考）</t>
    <rPh sb="0" eb="4">
      <t>カツドウキロク</t>
    </rPh>
    <rPh sb="5" eb="7">
      <t>サンコウ</t>
    </rPh>
    <phoneticPr fontId="7"/>
  </si>
  <si>
    <t>多面的機能発揮促進事業に関する計画の認定の申請について</t>
  </si>
  <si>
    <r>
      <t xml:space="preserve">農業の有する多面的機能の発揮の促進に関する活動計画書
</t>
    </r>
    <r>
      <rPr>
        <sz val="11"/>
        <color auto="1"/>
        <rFont val="ＭＳ 明朝"/>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7"/>
  </si>
  <si>
    <t>✓</t>
  </si>
  <si>
    <r>
      <rPr>
        <sz val="9"/>
        <color auto="1"/>
        <rFont val="ＭＳ ゴシック"/>
      </rPr>
      <t>[ウ　棚田を核とした棚田地域の振興]</t>
    </r>
    <r>
      <rPr>
        <sz val="9"/>
        <color rgb="FFFF0000"/>
        <rFont val="ＭＳ ゴシック"/>
      </rPr>
      <t xml:space="preserve">
</t>
    </r>
  </si>
  <si>
    <r>
      <t>・</t>
    </r>
    <r>
      <rPr>
        <b/>
        <sz val="11"/>
        <color auto="1"/>
        <rFont val="HG丸ｺﾞｼｯｸM-PRO"/>
      </rPr>
      <t>すべての集落協定または個別協定の方が入力する必要のあるセルには、この色（オレンジ色）が塗ってあります。</t>
    </r>
    <rPh sb="5" eb="9">
      <t>シュウラクキョウテイ</t>
    </rPh>
    <rPh sb="12" eb="14">
      <t>コベツ</t>
    </rPh>
    <rPh sb="14" eb="16">
      <t>キョウテイ</t>
    </rPh>
    <rPh sb="17" eb="18">
      <t>カタ</t>
    </rPh>
    <rPh sb="19" eb="21">
      <t>ニュウリョク</t>
    </rPh>
    <rPh sb="23" eb="25">
      <t>ヒツヨウ</t>
    </rPh>
    <rPh sb="41" eb="42">
      <t>イロ</t>
    </rPh>
    <phoneticPr fontId="7"/>
  </si>
  <si>
    <r>
      <t>・</t>
    </r>
    <r>
      <rPr>
        <b/>
        <sz val="11"/>
        <color auto="1"/>
        <rFont val="HG丸ｺﾞｼｯｸM-PRO"/>
      </rPr>
      <t>該当する場合に</t>
    </r>
    <r>
      <rPr>
        <sz val="11"/>
        <color auto="1"/>
        <rFont val="HG丸ｺﾞｼｯｸM-PRO"/>
      </rPr>
      <t>、集落協定または個別協定の方が入力する必要のあるセルには、この色（薄いオレンジ色）が塗ってあります。</t>
    </r>
    <rPh sb="9" eb="13">
      <t>シュウラクキョウテイ</t>
    </rPh>
    <rPh sb="21" eb="22">
      <t>カタ</t>
    </rPh>
    <rPh sb="23" eb="25">
      <t>ニュウリョク</t>
    </rPh>
    <rPh sb="27" eb="29">
      <t>ヒツヨウ</t>
    </rPh>
    <rPh sb="39" eb="40">
      <t>イロ</t>
    </rPh>
    <rPh sb="41" eb="42">
      <t>ウス</t>
    </rPh>
    <rPh sb="47" eb="48">
      <t>イロ</t>
    </rPh>
    <rPh sb="50" eb="51">
      <t>ヌ</t>
    </rPh>
    <phoneticPr fontId="7"/>
  </si>
  <si>
    <t>（※集落協定の方は、まず初めに、「別紙２①」の「農用地の内訳等及びネットワーク化活動計画」を入力すると作成がスムーズです。）</t>
    <rPh sb="2" eb="4">
      <t>シュウラク</t>
    </rPh>
    <rPh sb="4" eb="6">
      <t>キョウテイ</t>
    </rPh>
    <rPh sb="7" eb="8">
      <t>カタ</t>
    </rPh>
    <rPh sb="12" eb="13">
      <t>ハジ</t>
    </rPh>
    <rPh sb="17" eb="19">
      <t>ベッシ</t>
    </rPh>
    <rPh sb="46" eb="48">
      <t>ニュウリョク</t>
    </rPh>
    <rPh sb="51" eb="53">
      <t>サクセイ</t>
    </rPh>
    <phoneticPr fontId="7"/>
  </si>
  <si>
    <r>
      <t xml:space="preserve">傾斜度
</t>
    </r>
    <r>
      <rPr>
        <sz val="8"/>
        <color auto="1"/>
        <rFont val="ＭＳ ゴシック"/>
      </rPr>
      <t>(1/〇〇）</t>
    </r>
  </si>
  <si>
    <t>傾斜</t>
  </si>
  <si>
    <t>傾斜度（１／〇〇）</t>
    <rPh sb="0" eb="2">
      <t>ケイシャ</t>
    </rPh>
    <rPh sb="2" eb="3">
      <t>ド</t>
    </rPh>
    <phoneticPr fontId="7"/>
  </si>
  <si>
    <t>　　　別紙１</t>
    <rPh sb="3" eb="5">
      <t>ベッシ</t>
    </rPh>
    <phoneticPr fontId="7"/>
  </si>
  <si>
    <t>（例）
・別添の中山間地域等直接支払交付金に係る集落協定（以下、「集落協定」という。）「（別添１）実施区域位置図」のとおり。
※　集落協定に基づく活動を行う場合
・個別協定「（別紙様式７）協定農用地の概要」に記載のとおり。
※　個別協定に基づく活動を行う場合</t>
    <rPh sb="1" eb="2">
      <t>レイ</t>
    </rPh>
    <phoneticPr fontId="7"/>
  </si>
  <si>
    <t>（例）
・集落協定「第３　協定対象となる農用地」に記載のとおり。
※　集落協定に基づく活動を行う場合
・個別協定「（別紙様式６）経営規模及び農業所得調書」の「第１　経営規模」に記載のとおり。
※　個別協定に基づく活動を行う場合</t>
    <rPh sb="1" eb="2">
      <t>レイ</t>
    </rPh>
    <rPh sb="79" eb="80">
      <t>ダイ</t>
    </rPh>
    <phoneticPr fontId="127"/>
  </si>
  <si>
    <t>多面的機能発揮促進事業に関する計画の変更の認定の申請について</t>
    <rPh sb="18" eb="20">
      <t>ヘンコウ</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</si>
</sst>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40">
    <numFmt numFmtId="176" formatCode="#,##0.0;[Red]\-#,##0.0"/>
    <numFmt numFmtId="177" formatCode="General;;"/>
    <numFmt numFmtId="178" formatCode="[$-411]ggge&quot;年&quot;m&quot;月&quot;d&quot;日&quot;;@"/>
    <numFmt numFmtId="179" formatCode="&quot;(&quot;#,###&quot; a )&quot;;\-#,###;&quot;&quot;;@"/>
    <numFmt numFmtId="180" formatCode="#,###&quot; a&quot;"/>
    <numFmt numFmtId="181" formatCode="#,###,###&quot;a&quot;"/>
    <numFmt numFmtId="182" formatCode="#,###.00&quot; a&quot;"/>
    <numFmt numFmtId="183" formatCode="##,###,###&quot; a&quot;"/>
    <numFmt numFmtId="184" formatCode="&quot;平成&quot;0&quot;年度&quot;"/>
    <numFmt numFmtId="185" formatCode="&quot;(&quot;#,##0.0&quot; km)&quot;;\-#,##0.0;&quot;&quot;;@"/>
    <numFmt numFmtId="186" formatCode="###,##0.0&quot; km&quot;;\-###,##0.0&quot;km&quot;;&quot;km&quot;;&quot;km&quot;"/>
    <numFmt numFmtId="187" formatCode="#&quot; 年&quot;"/>
    <numFmt numFmtId="188" formatCode="&quot;(&quot;#,###&quot; 箇所 )&quot;;\-#,###;&quot;&quot;;@"/>
    <numFmt numFmtId="189" formatCode="#&quot;　箇&quot;&quot;所&quot;"/>
    <numFmt numFmtId="190" formatCode="&quot;平成 &quot;#&quot; 年度&quot;"/>
    <numFmt numFmtId="191" formatCode="#,###&quot;円&quot;"/>
    <numFmt numFmtId="192" formatCode="&quot;(&quot;#,###&quot; 円 )&quot;;\-#,###;&quot;&quot;;@"/>
    <numFmt numFmtId="193" formatCode="0.0"/>
    <numFmt numFmtId="194" formatCode="#"/>
    <numFmt numFmtId="195" formatCode="&quot;合&quot;&quot;計&quot;\ \(General&quot;集&quot;&quot;落&quot;\)"/>
    <numFmt numFmtId="196" formatCode="#,##0&quot;円&quot;"/>
    <numFmt numFmtId="197" formatCode="0.0%"/>
    <numFmt numFmtId="198" formatCode="#,##0_);[Red]\(#,##0\)"/>
    <numFmt numFmtId="199" formatCode="[$-411]ge\.m\.d;@"/>
    <numFmt numFmtId="200" formatCode="#0.0&quot; ha&quot;"/>
    <numFmt numFmtId="201" formatCode="0.0&quot;ha&quot;"/>
    <numFmt numFmtId="202" formatCode="0_);[Red]\(0\)"/>
    <numFmt numFmtId="203" formatCode="0&quot;人&quot;"/>
    <numFmt numFmtId="204" formatCode="#&quot; 日&quot;"/>
    <numFmt numFmtId="205" formatCode="#&quot;日&quot;"/>
    <numFmt numFmtId="206" formatCode="m/d;@"/>
    <numFmt numFmtId="207" formatCode="m&quot;月&quot;d&quot;日&quot;;@"/>
    <numFmt numFmtId="208" formatCode="h:mm;@"/>
    <numFmt numFmtId="209" formatCode="h&quot;時&quot;mm&quot;分&quot;;@"/>
    <numFmt numFmtId="210" formatCode="#0.0&quot;時間&quot;"/>
    <numFmt numFmtId="211" formatCode="#,##0&quot;人&quot;"/>
    <numFmt numFmtId="212" formatCode="@&quot;人&quot;"/>
    <numFmt numFmtId="213" formatCode="#&quot;人&quot;;;"/>
    <numFmt numFmtId="214" formatCode="&quot;[&quot;0&quot;]&quot;"/>
    <numFmt numFmtId="215" formatCode="00&quot;・&quot;"/>
  </numFmts>
  <fonts count="128">
    <font>
      <sz val="11"/>
      <color auto="1"/>
      <name val="ＭＳ Ｐゴシック"/>
      <family val="3"/>
    </font>
    <font>
      <sz val="11"/>
      <color auto="1"/>
      <name val="ＭＳ Ｐゴシック"/>
      <family val="3"/>
    </font>
    <font>
      <sz val="11"/>
      <color theme="1"/>
      <name val="ＭＳ Ｐゴシック"/>
      <family val="2"/>
      <scheme val="minor"/>
    </font>
    <font>
      <sz val="11"/>
      <color auto="1"/>
      <name val="ＭＳ ゴシック"/>
      <family val="3"/>
    </font>
    <font>
      <sz val="11"/>
      <color indexed="8"/>
      <name val="ＭＳ Ｐゴシック"/>
      <family val="3"/>
    </font>
    <font>
      <sz val="10"/>
      <color auto="1"/>
      <name val="ＭＳ 明朝"/>
      <family val="1"/>
    </font>
    <font>
      <sz val="10"/>
      <color theme="1"/>
      <name val="ＭＳ 明朝"/>
      <family val="1"/>
    </font>
    <font>
      <sz val="6"/>
      <color auto="1"/>
      <name val="ＭＳ Ｐゴシック"/>
      <family val="3"/>
    </font>
    <font>
      <sz val="11"/>
      <color auto="1"/>
      <name val="メイリオ"/>
      <family val="3"/>
    </font>
    <font>
      <b/>
      <sz val="16"/>
      <color auto="1"/>
      <name val="メイリオ"/>
      <family val="3"/>
    </font>
    <font>
      <sz val="12"/>
      <color auto="1"/>
      <name val="メイリオ"/>
      <family val="3"/>
    </font>
    <font>
      <sz val="10"/>
      <color auto="1"/>
      <name val="HG丸ｺﾞｼｯｸM-PRO"/>
      <family val="3"/>
    </font>
    <font>
      <b/>
      <sz val="10"/>
      <color auto="1"/>
      <name val="HG丸ｺﾞｼｯｸM-PRO"/>
      <family val="3"/>
    </font>
    <font>
      <sz val="10"/>
      <color rgb="FFFF0000"/>
      <name val="HG丸ｺﾞｼｯｸM-PRO"/>
      <family val="3"/>
    </font>
    <font>
      <sz val="11"/>
      <color auto="1"/>
      <name val="HG丸ｺﾞｼｯｸM-PRO"/>
      <family val="3"/>
    </font>
    <font>
      <sz val="10"/>
      <color auto="1"/>
      <name val="メイリオ"/>
      <family val="3"/>
    </font>
    <font>
      <sz val="10"/>
      <color auto="1"/>
      <name val="Meiryo UI"/>
      <family val="3"/>
    </font>
    <font>
      <sz val="11"/>
      <color rgb="FFFF0000"/>
      <name val="メイリオ"/>
      <family val="3"/>
    </font>
    <font>
      <sz val="9"/>
      <color auto="1"/>
      <name val="Meiryo UI"/>
      <family val="3"/>
    </font>
    <font>
      <i/>
      <sz val="10"/>
      <color auto="1"/>
      <name val="HG丸ｺﾞｼｯｸM-PRO"/>
      <family val="3"/>
    </font>
    <font>
      <u/>
      <sz val="11"/>
      <color theme="10"/>
      <name val="ＭＳ Ｐゴシック"/>
      <family val="3"/>
    </font>
    <font>
      <i/>
      <u/>
      <sz val="11"/>
      <color theme="10"/>
      <name val="HG丸ｺﾞｼｯｸM-PRO"/>
      <family val="3"/>
    </font>
    <font>
      <sz val="16"/>
      <color auto="1"/>
      <name val="ＭＳ Ｐゴシック"/>
      <family val="3"/>
    </font>
    <font>
      <sz val="12"/>
      <color auto="1"/>
      <name val="ＭＳ Ｐゴシック"/>
      <family val="3"/>
    </font>
    <font>
      <sz val="12"/>
      <color auto="1"/>
      <name val="ＭＳ 明朝"/>
      <family val="1"/>
    </font>
    <font>
      <sz val="14"/>
      <color auto="1"/>
      <name val="ＭＳ 明朝"/>
      <family val="1"/>
    </font>
    <font>
      <sz val="11"/>
      <color auto="1"/>
      <name val="ＭＳ 明朝"/>
      <family val="1"/>
    </font>
    <font>
      <sz val="10"/>
      <color rgb="FFFF0000"/>
      <name val="ＭＳ ゴシック"/>
      <family val="3"/>
    </font>
    <font>
      <sz val="10"/>
      <color auto="1"/>
      <name val="ＭＳ ゴシック"/>
      <family val="3"/>
    </font>
    <font>
      <b/>
      <sz val="18"/>
      <color theme="0"/>
      <name val="ＭＳ 明朝"/>
      <family val="1"/>
    </font>
    <font>
      <sz val="10"/>
      <color auto="1"/>
      <name val="ＭＳ Ｐゴシック"/>
      <family val="3"/>
    </font>
    <font>
      <sz val="11"/>
      <color theme="1"/>
      <name val="ＭＳ 明朝"/>
      <family val="1"/>
    </font>
    <font>
      <sz val="9"/>
      <color auto="1"/>
      <name val="ＭＳ 明朝"/>
      <family val="1"/>
    </font>
    <font>
      <sz val="18"/>
      <color auto="1"/>
      <name val="ＭＳ Ｐゴシック"/>
      <family val="3"/>
    </font>
    <font>
      <b/>
      <sz val="12"/>
      <color rgb="FFFF0000"/>
      <name val="ＭＳ Ｐゴシック"/>
      <family val="3"/>
    </font>
    <font>
      <sz val="16"/>
      <color auto="1"/>
      <name val="ＭＳ 明朝"/>
      <family val="1"/>
    </font>
    <font>
      <sz val="24"/>
      <color theme="0" tint="-0.35"/>
      <name val="ＭＳ 明朝"/>
      <family val="1"/>
    </font>
    <font>
      <sz val="12"/>
      <color theme="1"/>
      <name val="ＭＳ 明朝"/>
      <family val="1"/>
    </font>
    <font>
      <sz val="12"/>
      <color auto="1"/>
      <name val="ＭＳ ゴシック"/>
      <family val="3"/>
    </font>
    <font>
      <b/>
      <sz val="12"/>
      <color auto="1"/>
      <name val="ＭＳ 明朝"/>
      <family val="1"/>
    </font>
    <font>
      <sz val="14"/>
      <color rgb="FF000000"/>
      <name val="ＭＳ ゴシック"/>
      <family val="3"/>
    </font>
    <font>
      <sz val="12"/>
      <color rgb="FF000000"/>
      <name val="ＭＳ 明朝"/>
      <family val="1"/>
    </font>
    <font>
      <sz val="12"/>
      <color rgb="FFFF0000"/>
      <name val="ＭＳ 明朝"/>
      <family val="1"/>
    </font>
    <font>
      <u/>
      <sz val="12"/>
      <color theme="1"/>
      <name val="ＭＳ 明朝"/>
      <family val="1"/>
    </font>
    <font>
      <sz val="11"/>
      <color rgb="FFFF0000"/>
      <name val="ＭＳ 明朝"/>
      <family val="1"/>
    </font>
    <font>
      <i/>
      <sz val="11"/>
      <color auto="1"/>
      <name val="ＭＳ ゴシック"/>
      <family val="3"/>
    </font>
    <font>
      <sz val="8"/>
      <color auto="1"/>
      <name val="ＭＳ 明朝"/>
      <family val="1"/>
    </font>
    <font>
      <i/>
      <sz val="11"/>
      <color auto="1"/>
      <name val="ＭＳ 明朝"/>
      <family val="1"/>
    </font>
    <font>
      <sz val="6"/>
      <color theme="1"/>
      <name val="ＭＳ ゴシック"/>
      <family val="3"/>
    </font>
    <font>
      <sz val="12"/>
      <color auto="1"/>
      <name val="HG丸ｺﾞｼｯｸM-PRO"/>
      <family val="3"/>
    </font>
    <font>
      <i/>
      <sz val="10"/>
      <color auto="1"/>
      <name val="ＭＳ 明朝"/>
      <family val="1"/>
    </font>
    <font>
      <b/>
      <sz val="14"/>
      <color auto="1"/>
      <name val="ＭＳ 明朝"/>
      <family val="1"/>
    </font>
    <font>
      <sz val="13"/>
      <color auto="1"/>
      <name val="ＭＳ 明朝"/>
      <family val="1"/>
    </font>
    <font>
      <sz val="10"/>
      <color theme="1"/>
      <name val="Meiryo UI"/>
      <family val="3"/>
    </font>
    <font>
      <sz val="20"/>
      <color theme="0" tint="-0.35"/>
      <name val="Meiryo UI"/>
      <family val="3"/>
    </font>
    <font>
      <sz val="18"/>
      <color auto="1"/>
      <name val="ＭＳ 明朝"/>
      <family val="1"/>
    </font>
    <font>
      <sz val="20"/>
      <color theme="1"/>
      <name val="ＭＳ 明朝"/>
      <family val="1"/>
    </font>
    <font>
      <sz val="12"/>
      <color rgb="FFFF0000"/>
      <name val="ＭＳ ゴシック"/>
      <family val="3"/>
    </font>
    <font>
      <sz val="14"/>
      <color theme="0"/>
      <name val="ＭＳ 明朝"/>
      <family val="1"/>
    </font>
    <font>
      <sz val="16"/>
      <color theme="0"/>
      <name val="ＭＳ Ｐゴシック"/>
      <family val="3"/>
    </font>
    <font>
      <sz val="16"/>
      <color theme="1"/>
      <name val="ＭＳ 明朝"/>
      <family val="1"/>
    </font>
    <font>
      <sz val="14"/>
      <color theme="1"/>
      <name val="ＭＳ 明朝"/>
      <family val="1"/>
    </font>
    <font>
      <b/>
      <sz val="10"/>
      <color theme="1"/>
      <name val="ＭＳ 明朝"/>
      <family val="1"/>
    </font>
    <font>
      <sz val="14"/>
      <color theme="0"/>
      <name val="ＭＳ Ｐゴシック"/>
      <family val="3"/>
    </font>
    <font>
      <sz val="10"/>
      <color theme="0"/>
      <name val="Meiryo UI"/>
      <family val="3"/>
    </font>
    <font>
      <b/>
      <sz val="12"/>
      <color theme="1"/>
      <name val="ＭＳ 明朝"/>
      <family val="1"/>
    </font>
    <font>
      <sz val="14"/>
      <color auto="1"/>
      <name val="ＭＳ Ｐゴシック"/>
      <family val="3"/>
    </font>
    <font>
      <b/>
      <sz val="10"/>
      <color theme="1"/>
      <name val="Meiryo UI"/>
      <family val="3"/>
    </font>
    <font>
      <sz val="20"/>
      <color theme="0" tint="-0.35"/>
      <name val="ＭＳ ゴシック"/>
      <family val="3"/>
    </font>
    <font>
      <sz val="10"/>
      <color theme="1"/>
      <name val="ＭＳ ゴシック"/>
      <family val="3"/>
    </font>
    <font>
      <sz val="14"/>
      <color auto="1"/>
      <name val="ＭＳ ゴシック"/>
      <family val="3"/>
    </font>
    <font>
      <sz val="14"/>
      <color theme="1"/>
      <name val="ＭＳ ゴシック"/>
      <family val="3"/>
    </font>
    <font>
      <sz val="10"/>
      <color theme="1"/>
      <name val="ＭＳ Ｐゴシック"/>
      <family val="3"/>
      <scheme val="minor"/>
    </font>
    <font>
      <sz val="18"/>
      <color theme="1"/>
      <name val="Meiryo UI"/>
      <family val="3"/>
    </font>
    <font>
      <sz val="10"/>
      <color auto="1"/>
      <name val="ＭＳ Ｐ明朝"/>
      <family val="1"/>
    </font>
    <font>
      <sz val="10"/>
      <color theme="0"/>
      <name val="ＭＳ 明朝"/>
      <family val="1"/>
    </font>
    <font>
      <sz val="11"/>
      <color theme="1"/>
      <name val="ＭＳ ゴシック"/>
      <family val="3"/>
    </font>
    <font>
      <sz val="11"/>
      <color rgb="FFFF0000"/>
      <name val="ＭＳ Ｐゴシック"/>
      <family val="3"/>
    </font>
    <font>
      <sz val="7"/>
      <color auto="1"/>
      <name val="ＭＳ 明朝"/>
      <family val="1"/>
    </font>
    <font>
      <sz val="7"/>
      <color theme="1"/>
      <name val="ＭＳ 明朝"/>
      <family val="1"/>
    </font>
    <font>
      <sz val="11"/>
      <color rgb="FF000000"/>
      <name val="ＭＳ 明朝"/>
      <family val="1"/>
    </font>
    <font>
      <sz val="10"/>
      <color rgb="FF000000"/>
      <name val="ＭＳ 明朝"/>
      <family val="1"/>
    </font>
    <font>
      <sz val="11"/>
      <color rgb="FFFF0000"/>
      <name val="ＭＳ ゴシック"/>
      <family val="3"/>
    </font>
    <font>
      <sz val="11"/>
      <color theme="0"/>
      <name val="ＭＳ 明朝"/>
      <family val="1"/>
    </font>
    <font>
      <sz val="9"/>
      <color theme="1"/>
      <name val="ＭＳ 明朝"/>
      <family val="1"/>
    </font>
    <font>
      <sz val="7"/>
      <color rgb="FF000000"/>
      <name val="ＭＳ 明朝"/>
      <family val="1"/>
    </font>
    <font>
      <sz val="7"/>
      <color rgb="FFFF0000"/>
      <name val="ＭＳ 明朝"/>
      <family val="1"/>
    </font>
    <font>
      <sz val="7"/>
      <color theme="1"/>
      <name val="ＭＳ ゴシック"/>
      <family val="3"/>
    </font>
    <font>
      <sz val="9"/>
      <color rgb="FF000000"/>
      <name val="ＭＳ 明朝"/>
      <family val="1"/>
    </font>
    <font>
      <sz val="11"/>
      <color rgb="FF000000"/>
      <name val="ＭＳ ゴシック"/>
      <family val="3"/>
    </font>
    <font>
      <u/>
      <sz val="11"/>
      <color rgb="FFFF0000"/>
      <name val="ＭＳ ゴシック"/>
      <family val="3"/>
    </font>
    <font>
      <u/>
      <sz val="12"/>
      <color rgb="FFFF0000"/>
      <name val="ＭＳ ゴシック"/>
      <family val="3"/>
    </font>
    <font>
      <sz val="10"/>
      <color rgb="FF000000"/>
      <name val="ＭＳ ゴシック"/>
      <family val="3"/>
    </font>
    <font>
      <sz val="9"/>
      <color rgb="FFFF0000"/>
      <name val="ＭＳ ゴシック"/>
      <family val="3"/>
    </font>
    <font>
      <sz val="9"/>
      <color rgb="FF000000"/>
      <name val="ＭＳ ゴシック"/>
      <family val="3"/>
    </font>
    <font>
      <sz val="7"/>
      <color rgb="FFFF0000"/>
      <name val="ＭＳ ゴシック"/>
      <family val="3"/>
    </font>
    <font>
      <sz val="11"/>
      <color rgb="FF0070C0"/>
      <name val="メイリオ"/>
      <family val="3"/>
    </font>
    <font>
      <sz val="12"/>
      <color theme="1"/>
      <name val="ＭＳ ゴシック"/>
      <family val="3"/>
    </font>
    <font>
      <sz val="12"/>
      <color rgb="FFFF0000"/>
      <name val="ＭＳ Ｐゴシック"/>
      <family val="3"/>
    </font>
    <font>
      <sz val="15"/>
      <color auto="1"/>
      <name val="ＭＳ ゴシック"/>
      <family val="3"/>
    </font>
    <font>
      <sz val="9"/>
      <color auto="1"/>
      <name val="ＭＳ ゴシック"/>
      <family val="3"/>
    </font>
    <font>
      <sz val="18"/>
      <color theme="1"/>
      <name val="ＭＳ 明朝"/>
      <family val="1"/>
    </font>
    <font>
      <b/>
      <sz val="11"/>
      <color auto="1"/>
      <name val="ＭＳ Ｐゴシック"/>
      <family val="3"/>
    </font>
    <font>
      <sz val="10"/>
      <color rgb="FFFF0000"/>
      <name val="ＭＳ 明朝"/>
      <family val="1"/>
    </font>
    <font>
      <sz val="12"/>
      <color theme="1"/>
      <name val="メイリオ"/>
      <family val="3"/>
    </font>
    <font>
      <sz val="11"/>
      <color theme="1"/>
      <name val="メイリオ"/>
      <family val="3"/>
    </font>
    <font>
      <sz val="10"/>
      <color theme="0" tint="-0.5"/>
      <name val="HG丸ｺﾞｼｯｸM-PRO"/>
      <family val="3"/>
    </font>
    <font>
      <b/>
      <sz val="14"/>
      <color auto="1"/>
      <name val="メイリオ"/>
      <family val="3"/>
    </font>
    <font>
      <b/>
      <sz val="11"/>
      <color theme="0"/>
      <name val="メイリオ"/>
      <family val="3"/>
    </font>
    <font>
      <b/>
      <sz val="14"/>
      <color rgb="FFFF0000"/>
      <name val="メイリオ"/>
      <family val="3"/>
    </font>
    <font>
      <sz val="9"/>
      <color auto="1"/>
      <name val="メイリオ"/>
      <family val="3"/>
    </font>
    <font>
      <sz val="12"/>
      <color auto="1"/>
      <name val="Meiryo UI"/>
      <family val="3"/>
    </font>
    <font>
      <sz val="12"/>
      <color theme="1"/>
      <name val="Meiryo UI"/>
      <family val="3"/>
    </font>
    <font>
      <b/>
      <sz val="12"/>
      <color theme="0"/>
      <name val="Meiryo UI"/>
      <family val="3"/>
    </font>
    <font>
      <sz val="11"/>
      <color auto="1"/>
      <name val="Meiryo UI"/>
      <family val="3"/>
    </font>
    <font>
      <b/>
      <sz val="14"/>
      <color auto="1"/>
      <name val="Meiryo UI"/>
      <family val="3"/>
    </font>
    <font>
      <sz val="12"/>
      <color rgb="FF0070C0"/>
      <name val="Meiryo UI"/>
      <family val="3"/>
    </font>
    <font>
      <sz val="12"/>
      <color rgb="FF0070C0"/>
      <name val="ＭＳ Ｐゴシック"/>
      <family val="3"/>
    </font>
    <font>
      <sz val="8"/>
      <color auto="1"/>
      <name val="ＭＳ ゴシック"/>
      <family val="3"/>
    </font>
    <font>
      <sz val="9"/>
      <color auto="1"/>
      <name val="ＭＳ Ｐゴシック"/>
      <family val="3"/>
    </font>
    <font>
      <b/>
      <sz val="18"/>
      <color auto="1"/>
      <name val="ＭＳ Ｐゴシック"/>
      <family val="3"/>
    </font>
    <font>
      <sz val="8"/>
      <color auto="1"/>
      <name val="ＭＳ Ｐゴシック"/>
      <family val="3"/>
    </font>
    <font>
      <b/>
      <sz val="26"/>
      <color auto="1"/>
      <name val="ＭＳ Ｐゴシック"/>
      <family val="3"/>
    </font>
    <font>
      <b/>
      <sz val="10"/>
      <color auto="1"/>
      <name val="ＭＳ Ｐゴシック"/>
      <family val="3"/>
    </font>
    <font>
      <b/>
      <sz val="12"/>
      <color auto="1"/>
      <name val="ＭＳ Ｐゴシック"/>
      <family val="3"/>
    </font>
    <font>
      <sz val="6"/>
      <color auto="1"/>
      <name val="ＭＳ Ｐゴシック"/>
      <family val="3"/>
    </font>
    <font>
      <sz val="11"/>
      <color auto="1"/>
      <name val="ＭＳ Ｐゴシック"/>
      <family val="3"/>
    </font>
    <font>
      <sz val="6"/>
      <color auto="1"/>
      <name val="ＭＳ 明朝"/>
      <family val="1"/>
    </font>
  </fonts>
  <fills count="22">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7" tint="0.6"/>
        <bgColor indexed="64"/>
      </patternFill>
    </fill>
    <fill>
      <patternFill patternType="solid">
        <fgColor theme="7" tint="0.8"/>
        <bgColor indexed="64"/>
      </patternFill>
    </fill>
    <fill>
      <patternFill patternType="solid">
        <fgColor theme="9" tint="0.8"/>
        <bgColor indexed="64"/>
      </patternFill>
    </fill>
    <fill>
      <patternFill patternType="solid">
        <fgColor theme="0" tint="-0.15"/>
        <bgColor indexed="64"/>
      </patternFill>
    </fill>
    <fill>
      <patternFill patternType="solid">
        <fgColor theme="0" tint="-0.35"/>
        <bgColor indexed="64"/>
      </patternFill>
    </fill>
    <fill>
      <patternFill patternType="solid">
        <fgColor rgb="FFFFFF99"/>
        <bgColor indexed="64"/>
      </patternFill>
    </fill>
    <fill>
      <patternFill patternType="solid">
        <fgColor theme="0" tint="-5.e-002"/>
        <bgColor indexed="64"/>
      </patternFill>
    </fill>
    <fill>
      <patternFill patternType="solid">
        <fgColor theme="1" tint="0.5"/>
        <bgColor indexed="64"/>
      </patternFill>
    </fill>
    <fill>
      <patternFill patternType="solid">
        <fgColor theme="0" tint="-0.25"/>
        <bgColor indexed="64"/>
      </patternFill>
    </fill>
    <fill>
      <patternFill patternType="solid">
        <fgColor theme="2"/>
        <bgColor indexed="64"/>
      </patternFill>
    </fill>
    <fill>
      <patternFill patternType="solid">
        <fgColor theme="0" tint="-0.5"/>
        <bgColor indexed="64"/>
      </patternFill>
    </fill>
    <fill>
      <patternFill patternType="solid">
        <fgColor theme="2" tint="-0.75"/>
        <bgColor indexed="64"/>
      </patternFill>
    </fill>
    <fill>
      <patternFill patternType="solid">
        <fgColor rgb="FFFFFF00"/>
        <bgColor indexed="64"/>
      </patternFill>
    </fill>
    <fill>
      <patternFill patternType="solid">
        <fgColor theme="9" tint="0.4"/>
        <bgColor indexed="64"/>
      </patternFill>
    </fill>
    <fill>
      <patternFill patternType="solid">
        <fgColor theme="1"/>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64"/>
      </patternFill>
    </fill>
  </fills>
  <borders count="18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auto="1"/>
      </left>
      <right/>
      <top style="thin">
        <color auto="1"/>
      </top>
      <bottom style="thin">
        <color auto="1"/>
      </bottom>
      <diagonal style="thin">
        <color auto="1"/>
      </diagonal>
    </border>
    <border>
      <left/>
      <right/>
      <top style="medium">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diagonalUp="1">
      <left/>
      <right style="thin">
        <color auto="1"/>
      </right>
      <top style="thin">
        <color auto="1"/>
      </top>
      <bottom style="thin">
        <color auto="1"/>
      </bottom>
      <diagonal style="thin">
        <color auto="1"/>
      </diagonal>
    </border>
    <border>
      <left/>
      <right/>
      <top style="medium">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auto="1"/>
      </left>
      <right/>
      <top style="thin">
        <color auto="1"/>
      </top>
      <bottom style="medium">
        <color indexed="64"/>
      </bottom>
      <diagonal style="thin">
        <color auto="1"/>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diagonalUp="1">
      <left style="thin">
        <color auto="1"/>
      </left>
      <right style="medium">
        <color indexed="64"/>
      </right>
      <top style="thin">
        <color auto="1"/>
      </top>
      <bottom style="medium">
        <color indexed="64"/>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auto="1"/>
      </top>
      <bottom style="medium">
        <color indexed="64"/>
      </bottom>
      <diagonal style="thin">
        <color auto="1"/>
      </diagonal>
    </border>
    <border>
      <left/>
      <right/>
      <top style="thin">
        <color indexed="64"/>
      </top>
      <bottom/>
      <diagonal/>
    </border>
    <border>
      <left/>
      <right/>
      <top style="thin">
        <color theme="2" tint="-0.5"/>
      </top>
      <bottom style="thin">
        <color theme="2" tint="-0.5"/>
      </bottom>
      <diagonal/>
    </border>
    <border>
      <left/>
      <right/>
      <top/>
      <bottom style="thin">
        <color theme="2" tint="-0.5"/>
      </bottom>
      <diagonal/>
    </border>
    <border>
      <left style="thin">
        <color theme="2" tint="-0.5"/>
      </left>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theme="2" tint="-0.5"/>
      </right>
      <top style="thin">
        <color theme="2" tint="-0.5"/>
      </top>
      <bottom style="thin">
        <color theme="2" tint="-0.5"/>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theme="1"/>
      </left>
      <right style="thin">
        <color theme="1"/>
      </right>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left style="thin">
        <color theme="1"/>
      </left>
      <right style="thin">
        <color theme="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theme="1"/>
      </left>
      <right style="medium">
        <color indexed="64"/>
      </right>
      <top/>
      <bottom style="thin">
        <color theme="1"/>
      </bottom>
      <diagonal style="thin">
        <color theme="1"/>
      </diagonal>
    </border>
    <border diagonalUp="1">
      <left style="thin">
        <color theme="1"/>
      </left>
      <right style="medium">
        <color indexed="64"/>
      </right>
      <top style="thin">
        <color theme="1"/>
      </top>
      <bottom style="thin">
        <color theme="1"/>
      </bottom>
      <diagonal style="thin">
        <color theme="1"/>
      </diagonal>
    </border>
    <border>
      <left style="thin">
        <color theme="1"/>
      </left>
      <right style="medium">
        <color indexed="64"/>
      </right>
      <top style="medium">
        <color indexed="64"/>
      </top>
      <bottom style="thin">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medium">
        <color indexed="64"/>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medium">
        <color indexed="64"/>
      </top>
      <bottom style="thin">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top/>
      <bottom style="thin">
        <color indexed="64"/>
      </bottom>
      <diagonal style="thin">
        <color auto="1"/>
      </diagonal>
    </border>
    <border diagonalDown="1">
      <left/>
      <right style="thin">
        <color indexed="64"/>
      </right>
      <top/>
      <bottom/>
      <diagonal style="thin">
        <color auto="1"/>
      </diagonal>
    </border>
    <border diagonalDown="1">
      <left/>
      <right style="thin">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medium">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diagonal/>
    </border>
    <border>
      <left/>
      <right/>
      <top style="thin">
        <color theme="1"/>
      </top>
      <bottom/>
      <diagonal/>
    </border>
    <border>
      <left/>
      <right/>
      <top/>
      <bottom style="thin">
        <color theme="1"/>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thin">
        <color auto="1"/>
      </right>
      <top style="hair">
        <color indexed="64"/>
      </top>
      <bottom style="thin">
        <color auto="1"/>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theme="1"/>
      </top>
      <bottom style="thin">
        <color indexed="64"/>
      </bottom>
      <diagonal/>
    </border>
    <border>
      <left/>
      <right style="thin">
        <color auto="1"/>
      </right>
      <top style="thin">
        <color auto="1"/>
      </top>
      <bottom style="hair">
        <color auto="1"/>
      </bottom>
      <diagonal/>
    </border>
    <border>
      <left/>
      <right style="thin">
        <color indexed="64"/>
      </right>
      <top style="thin">
        <color theme="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theme="1"/>
      </top>
      <bottom/>
      <diagonal/>
    </border>
    <border>
      <left style="thin">
        <color indexed="64"/>
      </left>
      <right style="thin">
        <color theme="1"/>
      </right>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thin">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s>
  <cellStyleXfs count="2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2" fillId="0" borderId="0"/>
    <xf numFmtId="0" fontId="3" fillId="0" borderId="0">
      <alignment vertical="center"/>
    </xf>
    <xf numFmtId="0" fontId="4" fillId="0" borderId="0"/>
    <xf numFmtId="0" fontId="2" fillId="0" borderId="0">
      <alignment vertical="center"/>
    </xf>
    <xf numFmtId="0" fontId="1" fillId="0" borderId="0"/>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6" fillId="0" borderId="0">
      <alignment vertical="center"/>
    </xf>
    <xf numFmtId="0" fontId="1" fillId="0" borderId="0"/>
    <xf numFmtId="0" fontId="1" fillId="0" borderId="0"/>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85">
    <xf numFmtId="0" fontId="0" fillId="0" borderId="0" xfId="0">
      <alignment vertical="center"/>
    </xf>
    <xf numFmtId="0" fontId="8" fillId="0" borderId="0" xfId="0" applyFont="1">
      <alignment vertical="center"/>
    </xf>
    <xf numFmtId="0" fontId="8" fillId="2" borderId="0" xfId="0" applyFont="1" applyFill="1">
      <alignment vertical="center"/>
    </xf>
    <xf numFmtId="0" fontId="9" fillId="0" borderId="0" xfId="0" applyFont="1">
      <alignment vertical="center"/>
    </xf>
    <xf numFmtId="0" fontId="10" fillId="3" borderId="0" xfId="0" applyFont="1" applyFill="1">
      <alignment vertical="center"/>
    </xf>
    <xf numFmtId="0" fontId="10" fillId="2" borderId="0" xfId="0" applyFont="1" applyFill="1">
      <alignment vertical="center"/>
    </xf>
    <xf numFmtId="0" fontId="10" fillId="0" borderId="0" xfId="0" applyFont="1">
      <alignmen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3" borderId="0" xfId="0" applyFont="1" applyFill="1">
      <alignment vertical="center"/>
    </xf>
    <xf numFmtId="0" fontId="11" fillId="0" borderId="0" xfId="0" applyFont="1" applyAlignment="1">
      <alignment vertical="center" wrapText="1"/>
    </xf>
    <xf numFmtId="0" fontId="12" fillId="0" borderId="0" xfId="0" applyFont="1" applyFill="1" applyAlignment="1">
      <alignment vertical="center" wrapText="1"/>
    </xf>
    <xf numFmtId="0" fontId="13" fillId="0" borderId="0" xfId="0" applyFont="1" applyAlignment="1">
      <alignment vertical="center" wrapText="1"/>
    </xf>
    <xf numFmtId="0" fontId="14" fillId="4" borderId="0" xfId="0" applyFont="1" applyFill="1" applyAlignment="1">
      <alignment vertical="center" shrinkToFit="1"/>
    </xf>
    <xf numFmtId="0" fontId="14" fillId="5" borderId="0" xfId="0" applyFont="1" applyFill="1" applyAlignment="1">
      <alignment horizontal="left" vertical="center" shrinkToFit="1"/>
    </xf>
    <xf numFmtId="0" fontId="14" fillId="6" borderId="0" xfId="0" applyFont="1" applyFill="1" applyAlignment="1">
      <alignment vertical="center" wrapText="1"/>
    </xf>
    <xf numFmtId="0" fontId="11" fillId="2" borderId="0" xfId="0" applyFont="1" applyFill="1" applyAlignment="1">
      <alignment vertical="center" wrapText="1"/>
    </xf>
    <xf numFmtId="0" fontId="11" fillId="0" borderId="0" xfId="0" applyFont="1" applyAlignment="1">
      <alignment horizontal="left" vertical="center" wrapText="1"/>
    </xf>
    <xf numFmtId="0" fontId="15" fillId="7" borderId="4" xfId="0" applyFont="1" applyFill="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center" vertical="center"/>
    </xf>
    <xf numFmtId="0" fontId="16" fillId="0" borderId="7" xfId="0" applyFont="1" applyBorder="1">
      <alignment vertical="center"/>
    </xf>
    <xf numFmtId="0" fontId="16" fillId="0" borderId="8"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6" xfId="0" applyFont="1" applyBorder="1">
      <alignment vertical="center"/>
    </xf>
    <xf numFmtId="0" fontId="16" fillId="0" borderId="9" xfId="0" applyFont="1" applyBorder="1">
      <alignment vertical="center"/>
    </xf>
    <xf numFmtId="0" fontId="16" fillId="0" borderId="4" xfId="0" applyFont="1" applyBorder="1" applyAlignment="1">
      <alignment horizontal="left" vertical="center"/>
    </xf>
    <xf numFmtId="0" fontId="8" fillId="7" borderId="4" xfId="0" applyFont="1" applyFill="1" applyBorder="1" applyAlignment="1">
      <alignment horizontal="center" vertical="center"/>
    </xf>
    <xf numFmtId="0" fontId="16" fillId="0" borderId="10" xfId="0"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15" fillId="7" borderId="14" xfId="0" applyFont="1" applyFill="1" applyBorder="1" applyAlignment="1">
      <alignment horizontal="center"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wrapText="1"/>
    </xf>
    <xf numFmtId="0" fontId="16" fillId="0" borderId="17" xfId="0" applyFont="1" applyBorder="1">
      <alignment vertical="center"/>
    </xf>
    <xf numFmtId="0" fontId="16" fillId="0" borderId="18"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4" xfId="0" applyFont="1" applyBorder="1" applyAlignment="1">
      <alignment horizontal="left" vertical="center"/>
    </xf>
    <xf numFmtId="0" fontId="8" fillId="7" borderId="14" xfId="0" applyFont="1" applyFill="1" applyBorder="1" applyAlignment="1">
      <alignment horizontal="center" vertical="center"/>
    </xf>
    <xf numFmtId="0" fontId="16" fillId="0" borderId="19" xfId="0" applyFont="1" applyBorder="1" applyAlignment="1">
      <alignment horizontal="center" vertical="center"/>
    </xf>
    <xf numFmtId="0" fontId="8" fillId="4" borderId="20" xfId="0" applyFont="1" applyFill="1" applyBorder="1" applyAlignment="1">
      <alignment vertical="center" shrinkToFit="1"/>
    </xf>
    <xf numFmtId="0" fontId="8" fillId="4" borderId="12" xfId="0" applyFont="1" applyFill="1" applyBorder="1" applyAlignment="1">
      <alignment vertical="center" shrinkToFit="1"/>
    </xf>
    <xf numFmtId="0" fontId="17" fillId="4" borderId="21" xfId="0" applyFont="1" applyFill="1" applyBorder="1" applyAlignment="1">
      <alignment vertical="center" shrinkToFit="1"/>
    </xf>
    <xf numFmtId="0" fontId="17" fillId="4" borderId="22" xfId="0" applyFont="1" applyFill="1" applyBorder="1" applyAlignment="1">
      <alignment vertic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vertical="center" shrinkToFit="1"/>
    </xf>
    <xf numFmtId="0" fontId="16" fillId="0" borderId="4" xfId="0" applyFont="1" applyBorder="1" applyAlignment="1">
      <alignment horizontal="center" vertical="center" shrinkToFit="1"/>
    </xf>
    <xf numFmtId="0" fontId="16" fillId="0" borderId="4" xfId="0" applyFont="1" applyBorder="1" applyAlignment="1">
      <alignment horizontal="left" vertical="center" wrapText="1"/>
    </xf>
    <xf numFmtId="0" fontId="16" fillId="0" borderId="4" xfId="0" applyFont="1" applyBorder="1" applyAlignment="1">
      <alignment horizontal="left" vertical="center" shrinkToFi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6" fillId="0" borderId="4" xfId="0" applyFont="1" applyBorder="1" applyAlignment="1">
      <alignment horizontal="left" vertical="center" wrapText="1" shrinkToFit="1"/>
    </xf>
    <xf numFmtId="0" fontId="11" fillId="0" borderId="20" xfId="0" applyFont="1" applyBorder="1" applyAlignment="1">
      <alignment horizontal="left" vertical="center"/>
    </xf>
    <xf numFmtId="0" fontId="11" fillId="0" borderId="0" xfId="0" applyFont="1" applyAlignment="1">
      <alignment horizontal="left" vertical="center"/>
    </xf>
    <xf numFmtId="0" fontId="15" fillId="0" borderId="15" xfId="0" applyFont="1" applyBorder="1" applyAlignment="1">
      <alignment horizontal="left" vertical="center" wrapText="1"/>
    </xf>
    <xf numFmtId="0" fontId="15" fillId="0" borderId="23" xfId="0" applyFont="1" applyBorder="1" applyAlignment="1">
      <alignment horizontal="left" vertical="center" wrapText="1"/>
    </xf>
    <xf numFmtId="0" fontId="15" fillId="0" borderId="14" xfId="0" applyFont="1" applyBorder="1" applyAlignment="1">
      <alignment horizontal="left" vertical="center" wrapText="1"/>
    </xf>
    <xf numFmtId="0" fontId="16" fillId="0" borderId="14" xfId="0" applyFont="1" applyBorder="1" applyAlignment="1">
      <alignment vertical="center" shrinkToFit="1"/>
    </xf>
    <xf numFmtId="0" fontId="16" fillId="0" borderId="14" xfId="0" applyFont="1" applyBorder="1" applyAlignment="1">
      <alignment horizontal="center" vertical="center" shrinkToFit="1"/>
    </xf>
    <xf numFmtId="0" fontId="16" fillId="0" borderId="14" xfId="0" applyFont="1" applyBorder="1" applyAlignment="1">
      <alignment horizontal="left" vertical="center" wrapText="1"/>
    </xf>
    <xf numFmtId="0" fontId="16" fillId="0" borderId="14" xfId="0" applyFont="1" applyBorder="1" applyAlignment="1">
      <alignment horizontal="left" vertical="center" shrinkToFi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23" xfId="0" applyFont="1" applyBorder="1" applyAlignment="1">
      <alignment horizontal="left" vertical="center" wrapText="1"/>
    </xf>
    <xf numFmtId="0" fontId="15" fillId="7" borderId="17" xfId="0" applyFont="1" applyFill="1" applyBorder="1" applyAlignment="1">
      <alignment horizontal="center" vertical="center" shrinkToFi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4" xfId="0" applyFont="1" applyBorder="1" applyAlignment="1">
      <alignment horizontal="center" vertical="center" wrapText="1"/>
    </xf>
    <xf numFmtId="0" fontId="16" fillId="0" borderId="24"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7" fillId="4" borderId="27" xfId="0" applyFont="1" applyFill="1" applyBorder="1" applyAlignment="1">
      <alignment vertical="center"/>
    </xf>
    <xf numFmtId="0" fontId="19" fillId="8" borderId="17" xfId="0" applyFont="1" applyFill="1" applyBorder="1" applyAlignment="1">
      <alignment horizontal="center" vertical="center"/>
    </xf>
    <xf numFmtId="0" fontId="21" fillId="0" borderId="17" xfId="21" applyFont="1" applyFill="1" applyBorder="1" applyAlignment="1">
      <alignment horizontal="left" vertical="center"/>
    </xf>
    <xf numFmtId="0" fontId="21" fillId="0" borderId="17" xfId="21" applyFont="1" applyBorder="1" applyAlignment="1">
      <alignment vertical="center" wrapText="1"/>
    </xf>
    <xf numFmtId="0" fontId="21" fillId="9" borderId="8" xfId="21" applyFont="1" applyFill="1" applyBorder="1" applyAlignment="1">
      <alignment vertical="center" wrapText="1"/>
    </xf>
    <xf numFmtId="0" fontId="16" fillId="0" borderId="0" xfId="0" applyFont="1" applyAlignment="1">
      <alignment vertical="center" wrapText="1"/>
    </xf>
    <xf numFmtId="0" fontId="21" fillId="0" borderId="18" xfId="21" applyFont="1" applyBorder="1">
      <alignment vertical="center"/>
    </xf>
    <xf numFmtId="0" fontId="21" fillId="0" borderId="17" xfId="21" applyFont="1" applyBorder="1">
      <alignment vertical="center"/>
    </xf>
    <xf numFmtId="0" fontId="21" fillId="0" borderId="17" xfId="21" applyFont="1" applyBorder="1" applyAlignment="1">
      <alignment vertical="center"/>
    </xf>
    <xf numFmtId="0" fontId="8" fillId="2" borderId="0" xfId="0" applyFont="1" applyFill="1" applyAlignment="1">
      <alignment vertical="center"/>
    </xf>
    <xf numFmtId="0" fontId="0" fillId="0" borderId="0" xfId="0" applyProtection="1">
      <alignment vertical="center"/>
      <protection locked="0"/>
    </xf>
    <xf numFmtId="0" fontId="22" fillId="0" borderId="0" xfId="0" applyFont="1" applyProtection="1">
      <alignment vertical="center"/>
      <protection locked="0"/>
    </xf>
    <xf numFmtId="0" fontId="23" fillId="0" borderId="0" xfId="0" applyFont="1">
      <alignment vertical="center"/>
    </xf>
    <xf numFmtId="0" fontId="23" fillId="0" borderId="0" xfId="0" applyFont="1" applyAlignment="1">
      <alignment vertical="top"/>
    </xf>
    <xf numFmtId="0" fontId="24" fillId="0" borderId="0" xfId="0" applyFont="1" applyAlignment="1">
      <alignment horizontal="center" vertical="center"/>
    </xf>
    <xf numFmtId="0" fontId="24" fillId="0" borderId="0" xfId="0" applyFont="1">
      <alignment vertical="center"/>
    </xf>
    <xf numFmtId="0" fontId="24" fillId="0" borderId="0" xfId="0" applyFont="1" applyAlignment="1">
      <alignment horizontal="left" vertical="center" wrapText="1"/>
    </xf>
    <xf numFmtId="0" fontId="24" fillId="0" borderId="0" xfId="0" applyFont="1" applyAlignment="1">
      <alignment vertical="top"/>
    </xf>
    <xf numFmtId="0" fontId="25" fillId="10" borderId="28" xfId="0" applyFont="1" applyFill="1" applyBorder="1" applyAlignment="1">
      <alignment horizontal="center" vertical="center"/>
    </xf>
    <xf numFmtId="0" fontId="25" fillId="10" borderId="29" xfId="0" applyFont="1" applyFill="1" applyBorder="1" applyAlignment="1">
      <alignment horizontal="center" vertical="center"/>
    </xf>
    <xf numFmtId="0" fontId="24" fillId="0" borderId="28" xfId="0" applyFont="1" applyBorder="1" applyAlignment="1">
      <alignment horizontal="left" vertical="top" wrapText="1"/>
    </xf>
    <xf numFmtId="0" fontId="24" fillId="0" borderId="30" xfId="0" applyFont="1" applyBorder="1" applyAlignment="1">
      <alignment horizontal="left" vertical="top"/>
    </xf>
    <xf numFmtId="0" fontId="24" fillId="0" borderId="31" xfId="0" applyFont="1" applyBorder="1" applyAlignment="1">
      <alignment horizontal="left" vertical="top"/>
    </xf>
    <xf numFmtId="0" fontId="26" fillId="0" borderId="32" xfId="0" applyFont="1" applyBorder="1" applyAlignment="1">
      <alignment horizontal="center" vertical="top" textRotation="255" wrapText="1"/>
    </xf>
    <xf numFmtId="0" fontId="27" fillId="4" borderId="32" xfId="0" applyFont="1" applyFill="1" applyBorder="1" applyAlignment="1">
      <alignment vertical="center" shrinkToFit="1"/>
    </xf>
    <xf numFmtId="0" fontId="28" fillId="4" borderId="32" xfId="0" applyFont="1" applyFill="1" applyBorder="1" applyAlignment="1">
      <alignment vertical="center" shrinkToFit="1"/>
    </xf>
    <xf numFmtId="0" fontId="29" fillId="11" borderId="2" xfId="0" applyFont="1" applyFill="1" applyBorder="1" applyAlignment="1">
      <alignment horizontal="center" vertical="center" shrinkToFit="1"/>
    </xf>
    <xf numFmtId="0" fontId="5" fillId="2" borderId="33" xfId="0" applyFont="1" applyFill="1" applyBorder="1" applyAlignment="1">
      <alignment horizontal="center" vertical="center" wrapText="1"/>
    </xf>
    <xf numFmtId="0" fontId="0" fillId="0" borderId="0" xfId="0" applyAlignment="1" applyProtection="1">
      <alignment vertical="top"/>
      <protection locked="0"/>
    </xf>
    <xf numFmtId="0" fontId="0" fillId="0" borderId="0" xfId="0">
      <alignment vertical="center"/>
    </xf>
    <xf numFmtId="0" fontId="25" fillId="10" borderId="20" xfId="0" applyFont="1" applyFill="1" applyBorder="1" applyAlignment="1">
      <alignment horizontal="center" vertical="center"/>
    </xf>
    <xf numFmtId="0" fontId="25" fillId="10" borderId="22" xfId="0" applyFont="1" applyFill="1" applyBorder="1" applyAlignment="1">
      <alignment horizontal="center" vertical="center"/>
    </xf>
    <xf numFmtId="0" fontId="24" fillId="0" borderId="20" xfId="0" applyFont="1" applyBorder="1" applyAlignment="1">
      <alignment horizontal="left" vertical="top"/>
    </xf>
    <xf numFmtId="0" fontId="24" fillId="0" borderId="0" xfId="0" applyFont="1" applyAlignment="1">
      <alignment horizontal="left" vertical="top"/>
    </xf>
    <xf numFmtId="0" fontId="24" fillId="0" borderId="21" xfId="0" applyFont="1" applyBorder="1" applyAlignment="1">
      <alignment horizontal="left" vertical="top"/>
    </xf>
    <xf numFmtId="0" fontId="26" fillId="0" borderId="17" xfId="0" applyFont="1" applyBorder="1" applyAlignment="1">
      <alignment horizontal="center" vertical="top" textRotation="255" wrapText="1"/>
    </xf>
    <xf numFmtId="0" fontId="27" fillId="4" borderId="17" xfId="0" applyFont="1" applyFill="1" applyBorder="1" applyAlignment="1">
      <alignment vertical="center" shrinkToFit="1"/>
    </xf>
    <xf numFmtId="0" fontId="28" fillId="4" borderId="17" xfId="0" applyFont="1" applyFill="1" applyBorder="1" applyAlignment="1">
      <alignment vertical="center" shrinkToFit="1"/>
    </xf>
    <xf numFmtId="0" fontId="29" fillId="11" borderId="12" xfId="0" applyFont="1" applyFill="1" applyBorder="1" applyAlignment="1">
      <alignment horizontal="center" vertical="center" shrinkToFit="1"/>
    </xf>
    <xf numFmtId="0" fontId="5" fillId="2" borderId="34" xfId="0" applyFont="1" applyFill="1" applyBorder="1" applyAlignment="1">
      <alignment vertical="center" wrapText="1"/>
    </xf>
    <xf numFmtId="0" fontId="5" fillId="4" borderId="4" xfId="0" applyFont="1" applyFill="1" applyBorder="1" applyAlignment="1">
      <alignment horizontal="left" vertical="center"/>
    </xf>
    <xf numFmtId="0" fontId="30" fillId="0" borderId="14" xfId="0" applyFont="1" applyBorder="1" applyAlignment="1">
      <alignment vertical="center"/>
    </xf>
    <xf numFmtId="0" fontId="27" fillId="4" borderId="17" xfId="0" applyFont="1" applyFill="1" applyBorder="1" applyAlignment="1">
      <alignment horizontal="center" vertical="center" shrinkToFit="1"/>
    </xf>
    <xf numFmtId="0" fontId="28" fillId="4" borderId="17" xfId="0" applyFont="1" applyFill="1" applyBorder="1" applyAlignment="1">
      <alignment horizontal="center" vertical="center" shrinkToFit="1"/>
    </xf>
    <xf numFmtId="0" fontId="5" fillId="0" borderId="17" xfId="0" applyFont="1" applyBorder="1" applyAlignment="1">
      <alignment horizontal="left" vertical="center" wrapText="1"/>
    </xf>
    <xf numFmtId="0" fontId="30" fillId="0" borderId="17" xfId="0" applyFont="1" applyBorder="1" applyAlignment="1">
      <alignment horizontal="left" vertical="center" wrapText="1"/>
    </xf>
    <xf numFmtId="38" fontId="27" fillId="4" borderId="17" xfId="22" applyFont="1" applyFill="1" applyBorder="1" applyAlignment="1" applyProtection="1">
      <alignment vertical="center" shrinkToFit="1"/>
    </xf>
    <xf numFmtId="38" fontId="28" fillId="4" borderId="17" xfId="22" applyFont="1" applyFill="1" applyBorder="1" applyAlignment="1" applyProtection="1">
      <alignment vertical="center" shrinkToFit="1"/>
    </xf>
    <xf numFmtId="38" fontId="5" fillId="6" borderId="35" xfId="22" applyFont="1" applyFill="1" applyBorder="1" applyAlignment="1" applyProtection="1">
      <alignment vertical="center" shrinkToFit="1"/>
    </xf>
    <xf numFmtId="0" fontId="5" fillId="0" borderId="18" xfId="0" applyFont="1" applyBorder="1" applyAlignment="1">
      <alignment horizontal="left" vertical="center" wrapText="1"/>
    </xf>
    <xf numFmtId="0" fontId="30" fillId="0" borderId="7" xfId="0" applyFont="1" applyBorder="1" applyAlignment="1">
      <alignment horizontal="left" vertical="center" wrapText="1"/>
    </xf>
    <xf numFmtId="176" fontId="27" fillId="4" borderId="4" xfId="22" applyNumberFormat="1" applyFont="1" applyFill="1" applyBorder="1" applyAlignment="1" applyProtection="1">
      <alignment vertical="center" shrinkToFit="1"/>
    </xf>
    <xf numFmtId="38" fontId="28" fillId="4" borderId="4" xfId="22" applyFont="1" applyFill="1" applyBorder="1" applyAlignment="1" applyProtection="1">
      <alignment vertical="center" shrinkToFit="1"/>
    </xf>
    <xf numFmtId="38" fontId="5" fillId="0" borderId="34" xfId="22" applyFont="1" applyFill="1" applyBorder="1" applyAlignment="1" applyProtection="1">
      <alignment vertical="center" shrinkToFit="1"/>
    </xf>
    <xf numFmtId="0" fontId="24" fillId="4" borderId="18" xfId="0" applyFont="1" applyFill="1" applyBorder="1" applyAlignment="1">
      <alignment horizontal="center" vertical="center" shrinkToFit="1"/>
    </xf>
    <xf numFmtId="0" fontId="0" fillId="0" borderId="7" xfId="0" applyBorder="1" applyAlignment="1">
      <alignment horizontal="center" vertical="center"/>
    </xf>
    <xf numFmtId="0" fontId="24" fillId="4" borderId="17" xfId="0" applyFont="1" applyFill="1" applyBorder="1" applyAlignment="1">
      <alignment horizontal="center" vertical="center" shrinkToFit="1"/>
    </xf>
    <xf numFmtId="0" fontId="0" fillId="0" borderId="17" xfId="0" applyBorder="1" applyAlignment="1">
      <alignment horizontal="center" vertical="center"/>
    </xf>
    <xf numFmtId="0" fontId="26" fillId="0" borderId="17" xfId="0" applyFont="1" applyBorder="1" applyAlignment="1">
      <alignment vertical="top" textRotation="255" wrapText="1"/>
    </xf>
    <xf numFmtId="0" fontId="27" fillId="4" borderId="4" xfId="0" applyFont="1" applyFill="1" applyBorder="1" applyAlignment="1">
      <alignment horizontal="left" vertical="center" shrinkToFit="1"/>
    </xf>
    <xf numFmtId="0" fontId="28" fillId="4" borderId="4" xfId="0" applyFont="1" applyFill="1" applyBorder="1" applyAlignment="1">
      <alignment horizontal="left" vertical="center" shrinkToFit="1"/>
    </xf>
    <xf numFmtId="0" fontId="5" fillId="2" borderId="36" xfId="0" applyFont="1" applyFill="1" applyBorder="1" applyAlignment="1">
      <alignment horizontal="center" vertical="center" wrapText="1"/>
    </xf>
    <xf numFmtId="0" fontId="24" fillId="0" borderId="37" xfId="0" applyFont="1" applyBorder="1" applyAlignment="1">
      <alignment horizontal="left" vertical="top"/>
    </xf>
    <xf numFmtId="0" fontId="24" fillId="0" borderId="16" xfId="0" applyFont="1" applyBorder="1" applyAlignment="1">
      <alignment horizontal="left" vertical="top"/>
    </xf>
    <xf numFmtId="0" fontId="24" fillId="0" borderId="23" xfId="0" applyFont="1" applyBorder="1" applyAlignment="1">
      <alignment horizontal="left" vertical="top"/>
    </xf>
    <xf numFmtId="0" fontId="31" fillId="0" borderId="17" xfId="0" applyFont="1" applyBorder="1" applyAlignment="1">
      <alignment horizontal="center" vertical="top" textRotation="255" wrapText="1"/>
    </xf>
    <xf numFmtId="0" fontId="28" fillId="5" borderId="17" xfId="0" applyFont="1" applyFill="1" applyBorder="1" applyAlignment="1">
      <alignment horizontal="center" vertical="center" shrinkToFit="1"/>
    </xf>
    <xf numFmtId="0" fontId="5" fillId="2" borderId="34" xfId="0" applyFont="1" applyFill="1" applyBorder="1" applyAlignment="1">
      <alignment horizontal="center" vertical="center" wrapText="1"/>
    </xf>
    <xf numFmtId="0" fontId="24" fillId="0" borderId="38"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6" fillId="0" borderId="17" xfId="0" applyFont="1" applyBorder="1" applyAlignment="1">
      <alignment horizontal="left" vertical="top" wrapText="1"/>
    </xf>
    <xf numFmtId="38" fontId="28" fillId="6" borderId="4" xfId="22" applyFont="1" applyFill="1" applyBorder="1" applyAlignment="1" applyProtection="1">
      <alignment horizontal="right" vertical="center" shrinkToFit="1"/>
    </xf>
    <xf numFmtId="0" fontId="24" fillId="0" borderId="39" xfId="0" applyFont="1" applyBorder="1" applyAlignment="1">
      <alignment vertical="top" wrapText="1"/>
    </xf>
    <xf numFmtId="0" fontId="24" fillId="0" borderId="6" xfId="0" applyFont="1" applyBorder="1" applyAlignment="1">
      <alignment vertical="top" wrapText="1"/>
    </xf>
    <xf numFmtId="0" fontId="24" fillId="0" borderId="8" xfId="0" applyFont="1" applyBorder="1" applyAlignment="1">
      <alignment vertical="top"/>
    </xf>
    <xf numFmtId="38" fontId="5" fillId="2" borderId="36" xfId="0" applyNumberFormat="1" applyFont="1" applyFill="1" applyBorder="1" applyAlignment="1">
      <alignment horizontal="center" vertical="center" wrapText="1"/>
    </xf>
    <xf numFmtId="0" fontId="24" fillId="0" borderId="29" xfId="0" applyFont="1" applyBorder="1" applyAlignment="1">
      <alignment horizontal="left" vertical="top" wrapText="1"/>
    </xf>
    <xf numFmtId="0" fontId="24" fillId="0" borderId="21" xfId="0" applyFont="1" applyBorder="1">
      <alignment vertical="center"/>
    </xf>
    <xf numFmtId="0" fontId="32" fillId="0" borderId="17" xfId="0" applyFont="1" applyBorder="1" applyAlignment="1">
      <alignment vertical="top" textRotation="255" wrapText="1"/>
    </xf>
    <xf numFmtId="0" fontId="24" fillId="0" borderId="20" xfId="0" applyFont="1" applyBorder="1" applyAlignment="1">
      <alignment horizontal="left" vertical="top" wrapText="1"/>
    </xf>
    <xf numFmtId="0" fontId="24" fillId="0" borderId="22" xfId="0" applyFont="1" applyBorder="1" applyAlignment="1">
      <alignment horizontal="left" vertical="top" wrapText="1"/>
    </xf>
    <xf numFmtId="0" fontId="24" fillId="0" borderId="21" xfId="0" applyFont="1" applyBorder="1" applyAlignment="1">
      <alignment vertical="top"/>
    </xf>
    <xf numFmtId="0" fontId="27" fillId="5" borderId="17" xfId="0" applyFont="1" applyFill="1" applyBorder="1" applyAlignment="1">
      <alignment horizontal="center" vertical="center" shrinkToFit="1"/>
    </xf>
    <xf numFmtId="0" fontId="24" fillId="0" borderId="37" xfId="0" applyFont="1" applyBorder="1" applyAlignment="1">
      <alignment horizontal="left" vertical="top" wrapText="1"/>
    </xf>
    <xf numFmtId="0" fontId="24" fillId="0" borderId="40" xfId="0" applyFont="1" applyBorder="1" applyAlignment="1">
      <alignment horizontal="left" vertical="top" wrapText="1"/>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6" fillId="0" borderId="17" xfId="0" applyFont="1" applyBorder="1" applyAlignment="1">
      <alignment horizontal="center" vertical="top" wrapText="1"/>
    </xf>
    <xf numFmtId="0" fontId="27" fillId="4" borderId="4" xfId="0" applyFont="1" applyFill="1" applyBorder="1" applyAlignment="1">
      <alignment horizontal="center" vertical="center" shrinkToFit="1"/>
    </xf>
    <xf numFmtId="0" fontId="28" fillId="4" borderId="4" xfId="0" applyFont="1" applyFill="1" applyBorder="1" applyAlignment="1">
      <alignment horizontal="center" vertical="center" shrinkToFit="1"/>
    </xf>
    <xf numFmtId="0" fontId="24" fillId="0" borderId="11" xfId="0" applyFont="1" applyBorder="1" applyAlignment="1">
      <alignment horizontal="left" vertical="center"/>
    </xf>
    <xf numFmtId="0" fontId="24" fillId="0" borderId="13" xfId="0" applyFont="1" applyBorder="1" applyAlignment="1">
      <alignment horizontal="left" vertical="center"/>
    </xf>
    <xf numFmtId="0" fontId="24" fillId="0" borderId="23" xfId="0" applyFont="1" applyBorder="1" applyAlignment="1">
      <alignment horizontal="left" vertical="center"/>
    </xf>
    <xf numFmtId="0" fontId="26" fillId="0" borderId="4" xfId="0" applyFont="1" applyBorder="1" applyAlignment="1">
      <alignment horizontal="left" vertical="top" wrapText="1"/>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5" fillId="10" borderId="25" xfId="0" applyFont="1" applyFill="1" applyBorder="1" applyAlignment="1">
      <alignment horizontal="center" vertical="center"/>
    </xf>
    <xf numFmtId="0" fontId="25" fillId="10" borderId="27" xfId="0" applyFont="1" applyFill="1" applyBorder="1" applyAlignment="1">
      <alignment horizontal="center" vertical="center"/>
    </xf>
    <xf numFmtId="0" fontId="24" fillId="5" borderId="45" xfId="0" applyFont="1" applyFill="1" applyBorder="1" applyAlignment="1">
      <alignment horizontal="center" vertical="center"/>
    </xf>
    <xf numFmtId="0" fontId="24" fillId="5" borderId="27" xfId="0" applyFont="1" applyFill="1" applyBorder="1" applyAlignment="1">
      <alignment horizontal="center" vertical="center"/>
    </xf>
    <xf numFmtId="0" fontId="26" fillId="0" borderId="46" xfId="0" applyFont="1" applyBorder="1" applyAlignment="1">
      <alignment horizontal="left" vertical="top" wrapText="1"/>
    </xf>
    <xf numFmtId="0" fontId="26" fillId="0" borderId="47" xfId="0" applyFont="1" applyBorder="1" applyAlignment="1">
      <alignment horizontal="left" vertical="top" wrapText="1"/>
    </xf>
    <xf numFmtId="0" fontId="28" fillId="5" borderId="48" xfId="0" applyFont="1" applyFill="1" applyBorder="1" applyAlignment="1">
      <alignment horizontal="center" vertical="center" shrinkToFit="1"/>
    </xf>
    <xf numFmtId="0" fontId="27" fillId="5" borderId="48" xfId="0" applyFont="1" applyFill="1" applyBorder="1" applyAlignment="1">
      <alignment horizontal="center" vertical="center" shrinkToFit="1"/>
    </xf>
    <xf numFmtId="0" fontId="29" fillId="11" borderId="49" xfId="0" applyFont="1" applyFill="1" applyBorder="1" applyAlignment="1">
      <alignment horizontal="center" vertical="center" shrinkToFit="1"/>
    </xf>
    <xf numFmtId="0" fontId="5" fillId="2" borderId="50" xfId="0" applyFont="1" applyFill="1" applyBorder="1" applyAlignment="1">
      <alignment horizontal="center" vertical="center" wrapText="1"/>
    </xf>
    <xf numFmtId="0" fontId="33" fillId="0" borderId="0" xfId="0" applyFont="1">
      <alignment vertical="center"/>
    </xf>
    <xf numFmtId="38" fontId="0" fillId="0" borderId="0" xfId="0" applyNumberFormat="1">
      <alignment vertical="center"/>
    </xf>
    <xf numFmtId="0" fontId="22" fillId="0" borderId="0" xfId="0" applyFont="1">
      <alignment vertical="center"/>
    </xf>
    <xf numFmtId="0" fontId="22" fillId="0" borderId="0" xfId="0" applyFont="1" applyAlignment="1">
      <alignment vertical="top"/>
    </xf>
    <xf numFmtId="0" fontId="34" fillId="10" borderId="51" xfId="0" applyFont="1" applyFill="1" applyBorder="1" applyAlignment="1">
      <alignment horizontal="center" vertical="center" wrapText="1"/>
    </xf>
    <xf numFmtId="0" fontId="34" fillId="10" borderId="52" xfId="0" applyFont="1" applyFill="1" applyBorder="1" applyAlignment="1">
      <alignment horizontal="center" vertical="center" wrapText="1"/>
    </xf>
    <xf numFmtId="0" fontId="34" fillId="10" borderId="53" xfId="0" applyFont="1" applyFill="1" applyBorder="1" applyAlignment="1">
      <alignment horizontal="center" vertical="center" wrapText="1"/>
    </xf>
    <xf numFmtId="0" fontId="5" fillId="12" borderId="54" xfId="0" applyFont="1" applyFill="1" applyBorder="1" applyAlignment="1">
      <alignment horizontal="center" vertical="top" wrapText="1"/>
    </xf>
    <xf numFmtId="0" fontId="35" fillId="12" borderId="55" xfId="0" applyFont="1" applyFill="1" applyBorder="1" applyAlignment="1">
      <alignment horizontal="left" vertical="center" shrinkToFit="1"/>
    </xf>
    <xf numFmtId="0" fontId="35" fillId="11" borderId="56" xfId="0" applyFont="1" applyFill="1" applyBorder="1" applyAlignment="1">
      <alignment horizontal="left" vertical="center" shrinkToFit="1"/>
    </xf>
    <xf numFmtId="0" fontId="36" fillId="2" borderId="57" xfId="0" applyFont="1" applyFill="1" applyBorder="1" applyAlignment="1">
      <alignment horizontal="center" vertical="center" wrapText="1"/>
    </xf>
    <xf numFmtId="40" fontId="0" fillId="0" borderId="0" xfId="0" applyNumberFormat="1">
      <alignment vertical="center"/>
    </xf>
    <xf numFmtId="0" fontId="0" fillId="7" borderId="17" xfId="0" applyFill="1" applyBorder="1">
      <alignment vertical="center"/>
    </xf>
    <xf numFmtId="0" fontId="0" fillId="0" borderId="17" xfId="0" applyBorder="1">
      <alignment vertical="center"/>
    </xf>
    <xf numFmtId="0" fontId="2" fillId="0" borderId="17" xfId="0" applyFont="1" applyBorder="1">
      <alignment vertical="center"/>
    </xf>
    <xf numFmtId="0" fontId="0" fillId="0" borderId="17" xfId="0" applyBorder="1" applyAlignment="1">
      <alignment vertical="center" shrinkToFit="1"/>
    </xf>
    <xf numFmtId="38" fontId="0" fillId="5" borderId="17" xfId="22" applyFont="1" applyFill="1" applyBorder="1">
      <alignment vertical="center"/>
    </xf>
    <xf numFmtId="0" fontId="24" fillId="0" borderId="0" xfId="20" applyFont="1"/>
    <xf numFmtId="0" fontId="37" fillId="0" borderId="0" xfId="0" applyFont="1">
      <alignment vertical="center"/>
    </xf>
    <xf numFmtId="0" fontId="38" fillId="0" borderId="0" xfId="0" applyFont="1" applyAlignment="1">
      <alignment horizontal="left" vertical="center"/>
    </xf>
    <xf numFmtId="0" fontId="24" fillId="0" borderId="0" xfId="0" applyFont="1" applyAlignment="1">
      <alignment horizontal="left" vertical="center"/>
    </xf>
    <xf numFmtId="177" fontId="24" fillId="0" borderId="0" xfId="20" applyNumberFormat="1" applyFont="1" applyAlignment="1">
      <alignment horizontal="right"/>
    </xf>
    <xf numFmtId="0" fontId="39" fillId="0" borderId="0" xfId="0" applyFont="1" applyAlignment="1">
      <alignment horizontal="center" vertical="center"/>
    </xf>
    <xf numFmtId="0" fontId="40" fillId="0" borderId="0" xfId="0" applyFont="1" applyAlignment="1">
      <alignment horizontal="center" vertical="center"/>
    </xf>
    <xf numFmtId="0" fontId="24" fillId="0" borderId="0" xfId="20" applyFont="1" applyAlignment="1">
      <alignment vertical="center"/>
    </xf>
    <xf numFmtId="0" fontId="37" fillId="0" borderId="0" xfId="0" applyFont="1" applyAlignment="1">
      <alignment vertical="center" wrapText="1"/>
    </xf>
    <xf numFmtId="0" fontId="41" fillId="0" borderId="0" xfId="0" applyFont="1" applyAlignment="1">
      <alignment horizontal="center" vertical="center"/>
    </xf>
    <xf numFmtId="0" fontId="37" fillId="5" borderId="0" xfId="0" applyFont="1" applyFill="1" applyAlignment="1">
      <alignment horizontal="center" vertical="center"/>
    </xf>
    <xf numFmtId="0" fontId="37" fillId="4" borderId="0" xfId="0" applyFont="1" applyFill="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177" fontId="24" fillId="0" borderId="0" xfId="20" applyNumberFormat="1" applyFont="1"/>
    <xf numFmtId="0" fontId="41" fillId="0" borderId="0" xfId="0" applyFont="1" applyAlignment="1">
      <alignment horizontal="left" vertical="center"/>
    </xf>
    <xf numFmtId="0" fontId="24" fillId="0" borderId="0" xfId="20" applyFont="1" applyAlignment="1">
      <alignment horizontal="left"/>
    </xf>
    <xf numFmtId="0" fontId="41" fillId="0" borderId="0" xfId="0" applyFont="1">
      <alignment vertical="center"/>
    </xf>
    <xf numFmtId="58" fontId="24" fillId="0" borderId="0" xfId="0" applyNumberFormat="1" applyFont="1" applyAlignment="1">
      <alignment horizontal="right"/>
    </xf>
    <xf numFmtId="58" fontId="42" fillId="4" borderId="0" xfId="0" applyNumberFormat="1" applyFont="1" applyFill="1" applyAlignment="1">
      <alignment horizontal="right" vertical="center"/>
    </xf>
    <xf numFmtId="0" fontId="41" fillId="6" borderId="0" xfId="0" applyFont="1" applyFill="1" applyAlignment="1">
      <alignment horizontal="right"/>
    </xf>
    <xf numFmtId="0" fontId="24" fillId="6" borderId="0" xfId="0" applyFont="1" applyFill="1" applyAlignment="1">
      <alignment horizontal="right" vertical="center"/>
    </xf>
    <xf numFmtId="0" fontId="24" fillId="0" borderId="0" xfId="0" applyFont="1" applyAlignment="1">
      <alignment vertical="center" wrapText="1"/>
    </xf>
    <xf numFmtId="0" fontId="24" fillId="0" borderId="0" xfId="0" applyFont="1" applyAlignment="1">
      <alignment horizontal="right" vertical="center"/>
    </xf>
    <xf numFmtId="0" fontId="37" fillId="0" borderId="0" xfId="18" applyFont="1" applyAlignment="1">
      <alignment vertical="top"/>
    </xf>
    <xf numFmtId="0" fontId="43" fillId="0" borderId="0" xfId="18" applyFont="1">
      <alignment vertical="center"/>
    </xf>
    <xf numFmtId="0" fontId="31" fillId="0" borderId="0" xfId="18" applyFont="1">
      <alignment vertical="center"/>
    </xf>
    <xf numFmtId="0" fontId="31" fillId="0" borderId="0" xfId="18" applyFont="1" applyAlignment="1">
      <alignment vertical="center" wrapText="1"/>
    </xf>
    <xf numFmtId="0" fontId="44" fillId="4" borderId="0" xfId="18" applyFont="1" applyFill="1" applyAlignment="1">
      <alignment horizontal="left" vertical="center" wrapText="1"/>
    </xf>
    <xf numFmtId="0" fontId="26" fillId="0" borderId="0" xfId="18" applyFont="1" applyAlignment="1">
      <alignment vertical="center" wrapText="1"/>
    </xf>
    <xf numFmtId="0" fontId="5" fillId="0" borderId="0" xfId="18" applyFont="1" applyAlignment="1">
      <alignment vertical="center" wrapText="1"/>
    </xf>
    <xf numFmtId="0" fontId="0" fillId="0" borderId="0" xfId="0" applyFont="1" applyAlignment="1">
      <alignment vertical="center" wrapText="1"/>
    </xf>
    <xf numFmtId="0" fontId="5" fillId="0" borderId="0" xfId="18" applyFont="1">
      <alignment vertical="center"/>
    </xf>
    <xf numFmtId="0" fontId="37" fillId="0" borderId="5" xfId="18" applyFont="1" applyBorder="1" applyAlignment="1">
      <alignment vertical="center"/>
    </xf>
    <xf numFmtId="0" fontId="37" fillId="5" borderId="5" xfId="18" applyFont="1" applyFill="1" applyBorder="1" applyAlignment="1">
      <alignment horizontal="center" vertical="center"/>
    </xf>
    <xf numFmtId="0" fontId="37" fillId="5" borderId="6" xfId="18" applyFont="1" applyFill="1" applyBorder="1" applyAlignment="1">
      <alignment horizontal="center" vertical="center"/>
    </xf>
    <xf numFmtId="0" fontId="37" fillId="5" borderId="9" xfId="18" applyFont="1" applyFill="1" applyBorder="1" applyAlignment="1">
      <alignment horizontal="center" vertical="center"/>
    </xf>
    <xf numFmtId="0" fontId="37" fillId="4" borderId="4" xfId="18" applyFont="1" applyFill="1" applyBorder="1" applyAlignment="1">
      <alignment horizontal="center" vertical="center"/>
    </xf>
    <xf numFmtId="0" fontId="37" fillId="5" borderId="4" xfId="18" applyFont="1" applyFill="1" applyBorder="1" applyAlignment="1">
      <alignment horizontal="center" vertical="center"/>
    </xf>
    <xf numFmtId="0" fontId="31" fillId="0" borderId="0" xfId="18" applyFont="1" applyAlignment="1">
      <alignment horizontal="left" vertical="center" wrapText="1"/>
    </xf>
    <xf numFmtId="0" fontId="44" fillId="4" borderId="0" xfId="18" applyFont="1" applyFill="1" applyAlignment="1">
      <alignment vertical="center" wrapText="1"/>
    </xf>
    <xf numFmtId="0" fontId="44" fillId="4" borderId="0" xfId="18" applyFont="1" applyFill="1" applyAlignment="1">
      <alignment vertical="center"/>
    </xf>
    <xf numFmtId="0" fontId="37" fillId="0" borderId="58" xfId="18" applyFont="1" applyBorder="1" applyAlignment="1">
      <alignment vertical="center"/>
    </xf>
    <xf numFmtId="0" fontId="37" fillId="5" borderId="15" xfId="18" applyFont="1" applyFill="1" applyBorder="1" applyAlignment="1">
      <alignment horizontal="center" vertical="center"/>
    </xf>
    <xf numFmtId="0" fontId="37" fillId="5" borderId="16" xfId="18" applyFont="1" applyFill="1" applyBorder="1" applyAlignment="1">
      <alignment horizontal="center" vertical="center"/>
    </xf>
    <xf numFmtId="0" fontId="37" fillId="5" borderId="23" xfId="18" applyFont="1" applyFill="1" applyBorder="1" applyAlignment="1">
      <alignment horizontal="center" vertical="center"/>
    </xf>
    <xf numFmtId="0" fontId="37" fillId="4" borderId="14" xfId="18" applyFont="1" applyFill="1" applyBorder="1" applyAlignment="1">
      <alignment horizontal="center" vertical="center"/>
    </xf>
    <xf numFmtId="0" fontId="37" fillId="5" borderId="14" xfId="18" applyFont="1" applyFill="1" applyBorder="1" applyAlignment="1">
      <alignment horizontal="center" vertical="center"/>
    </xf>
    <xf numFmtId="0" fontId="37" fillId="5" borderId="17" xfId="18" applyFont="1" applyFill="1" applyBorder="1" applyAlignment="1">
      <alignment horizontal="center" vertical="center"/>
    </xf>
    <xf numFmtId="0" fontId="37" fillId="0" borderId="17" xfId="18" applyFont="1" applyBorder="1" applyAlignment="1">
      <alignment vertical="top"/>
    </xf>
    <xf numFmtId="0" fontId="31" fillId="0" borderId="17" xfId="18" applyFont="1" applyBorder="1" applyAlignment="1">
      <alignment vertical="center" wrapText="1"/>
    </xf>
    <xf numFmtId="178" fontId="37" fillId="6" borderId="0" xfId="18" applyNumberFormat="1" applyFont="1" applyFill="1" applyAlignment="1">
      <alignment horizontal="right" vertical="center"/>
    </xf>
    <xf numFmtId="0" fontId="37" fillId="6" borderId="0" xfId="18" applyFont="1" applyFill="1" applyAlignment="1">
      <alignment horizontal="right" vertical="center"/>
    </xf>
    <xf numFmtId="0" fontId="37" fillId="0" borderId="15" xfId="18" applyFont="1" applyBorder="1" applyAlignment="1">
      <alignment vertical="center"/>
    </xf>
    <xf numFmtId="0" fontId="15" fillId="0" borderId="0" xfId="0" applyFont="1">
      <alignment vertical="center"/>
    </xf>
    <xf numFmtId="0" fontId="8" fillId="0" borderId="0" xfId="0" applyFont="1" applyAlignment="1">
      <alignment vertical="top"/>
    </xf>
    <xf numFmtId="0" fontId="26" fillId="0" borderId="0" xfId="0" applyFont="1">
      <alignment vertical="center"/>
    </xf>
    <xf numFmtId="0" fontId="5" fillId="0" borderId="0" xfId="0" applyFont="1" applyAlignment="1">
      <alignment horizontal="left" vertical="center"/>
    </xf>
    <xf numFmtId="0" fontId="24" fillId="0" borderId="0" xfId="0" applyFont="1" applyAlignment="1">
      <alignment horizontal="left" vertical="center" indent="1"/>
    </xf>
    <xf numFmtId="0" fontId="24" fillId="0" borderId="0" xfId="0" applyFont="1" applyAlignment="1">
      <alignment vertical="center" textRotation="255"/>
    </xf>
    <xf numFmtId="0" fontId="26" fillId="0" borderId="0" xfId="0" applyFont="1" applyAlignment="1">
      <alignment vertical="center" textRotation="255"/>
    </xf>
    <xf numFmtId="0" fontId="5" fillId="0" borderId="0" xfId="0" applyFont="1" applyAlignment="1">
      <alignment vertical="center" textRotation="255"/>
    </xf>
    <xf numFmtId="0" fontId="24" fillId="0" borderId="0" xfId="0" applyFont="1" applyAlignment="1">
      <alignment horizontal="left" vertical="top" indent="1"/>
    </xf>
    <xf numFmtId="0" fontId="25" fillId="0" borderId="0" xfId="0" applyFont="1" applyAlignment="1">
      <alignment horizontal="center" vertical="center" wrapText="1"/>
    </xf>
    <xf numFmtId="0" fontId="5" fillId="7" borderId="4" xfId="0" applyFont="1" applyFill="1" applyBorder="1" applyAlignment="1">
      <alignment vertical="center"/>
    </xf>
    <xf numFmtId="0" fontId="5" fillId="7" borderId="5" xfId="0" applyFont="1" applyFill="1" applyBorder="1" applyAlignment="1">
      <alignment vertical="center" wrapText="1" shrinkToFit="1"/>
    </xf>
    <xf numFmtId="0" fontId="5" fillId="7" borderId="9" xfId="0" applyFont="1" applyFill="1" applyBorder="1" applyAlignment="1">
      <alignment vertical="center" wrapText="1" shrinkToFit="1"/>
    </xf>
    <xf numFmtId="0" fontId="32" fillId="7" borderId="5" xfId="0" applyFont="1" applyFill="1" applyBorder="1" applyAlignment="1">
      <alignment horizontal="center" wrapText="1"/>
    </xf>
    <xf numFmtId="0" fontId="32" fillId="7" borderId="6" xfId="0" applyFont="1" applyFill="1" applyBorder="1" applyAlignment="1">
      <alignment horizontal="center" wrapText="1"/>
    </xf>
    <xf numFmtId="0" fontId="5" fillId="7" borderId="6" xfId="0" applyFont="1" applyFill="1" applyBorder="1" applyAlignment="1">
      <alignment vertical="center" wrapText="1"/>
    </xf>
    <xf numFmtId="0" fontId="5" fillId="7" borderId="18" xfId="0" applyFont="1" applyFill="1" applyBorder="1" applyAlignment="1">
      <alignment horizontal="center" vertical="center" wrapText="1" shrinkToFit="1"/>
    </xf>
    <xf numFmtId="0" fontId="5" fillId="7" borderId="8" xfId="0" applyFont="1" applyFill="1" applyBorder="1" applyAlignment="1">
      <alignment horizontal="center" vertical="center" wrapText="1" shrinkToFit="1"/>
    </xf>
    <xf numFmtId="0" fontId="5" fillId="0" borderId="0" xfId="0" applyFont="1" applyAlignment="1">
      <alignment horizontal="left" vertical="top" wrapText="1"/>
    </xf>
    <xf numFmtId="0" fontId="5" fillId="7" borderId="5" xfId="0" applyFont="1" applyFill="1" applyBorder="1" applyAlignment="1">
      <alignment horizontal="center" vertical="center" wrapText="1" shrinkToFit="1"/>
    </xf>
    <xf numFmtId="0" fontId="5" fillId="7" borderId="6" xfId="0" applyFont="1" applyFill="1" applyBorder="1" applyAlignment="1">
      <alignment horizontal="center" vertical="center" wrapText="1" shrinkToFit="1"/>
    </xf>
    <xf numFmtId="0" fontId="5" fillId="7" borderId="9" xfId="0" applyFont="1" applyFill="1" applyBorder="1" applyAlignment="1">
      <alignment horizontal="center" vertical="center" wrapText="1" shrinkToFit="1"/>
    </xf>
    <xf numFmtId="0" fontId="5" fillId="0" borderId="0" xfId="0" applyFont="1" applyAlignment="1">
      <alignment horizontal="left" vertical="center" wrapText="1" shrinkToFit="1"/>
    </xf>
    <xf numFmtId="0" fontId="26" fillId="0" borderId="0" xfId="0" applyFont="1" applyAlignment="1">
      <alignment horizontal="left" vertical="center"/>
    </xf>
    <xf numFmtId="0" fontId="26" fillId="0" borderId="0" xfId="0" applyFont="1" applyAlignment="1">
      <alignment horizontal="left" vertical="top"/>
    </xf>
    <xf numFmtId="0" fontId="26" fillId="0" borderId="0" xfId="0" applyFont="1" applyAlignment="1">
      <alignment horizontal="left" vertical="top" wrapText="1" indent="1"/>
    </xf>
    <xf numFmtId="0" fontId="5" fillId="7" borderId="17" xfId="0" applyFont="1" applyFill="1" applyBorder="1" applyAlignment="1">
      <alignment horizontal="center" vertical="center" wrapText="1"/>
    </xf>
    <xf numFmtId="179" fontId="5" fillId="0" borderId="6" xfId="0" applyNumberFormat="1" applyFont="1" applyBorder="1" applyAlignment="1">
      <alignment horizontal="center" vertical="center"/>
    </xf>
    <xf numFmtId="180" fontId="45" fillId="5" borderId="8" xfId="22" applyNumberFormat="1" applyFont="1" applyFill="1" applyBorder="1" applyAlignment="1">
      <alignment horizontal="right" vertical="center" shrinkToFit="1"/>
    </xf>
    <xf numFmtId="0" fontId="5" fillId="0" borderId="0" xfId="0" applyFont="1" applyAlignment="1"/>
    <xf numFmtId="0" fontId="8" fillId="0" borderId="0" xfId="0" applyFont="1" applyAlignment="1">
      <alignment horizontal="center" vertical="center"/>
    </xf>
    <xf numFmtId="0" fontId="2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1" fillId="0" borderId="0" xfId="0" applyFont="1">
      <alignment vertical="center"/>
    </xf>
    <xf numFmtId="0" fontId="5" fillId="7" borderId="14" xfId="0" applyFont="1" applyFill="1" applyBorder="1" applyAlignment="1">
      <alignment vertical="center"/>
    </xf>
    <xf numFmtId="0" fontId="5" fillId="7" borderId="15" xfId="0" applyFont="1" applyFill="1" applyBorder="1" applyAlignment="1">
      <alignment vertical="center" wrapText="1" shrinkToFit="1"/>
    </xf>
    <xf numFmtId="0" fontId="5" fillId="7" borderId="23" xfId="0" applyFont="1" applyFill="1" applyBorder="1" applyAlignment="1">
      <alignment vertical="center" wrapText="1" shrinkToFit="1"/>
    </xf>
    <xf numFmtId="0" fontId="32" fillId="7" borderId="15" xfId="0" applyFont="1" applyFill="1" applyBorder="1" applyAlignment="1">
      <alignment horizontal="center" wrapText="1"/>
    </xf>
    <xf numFmtId="0" fontId="32" fillId="7" borderId="16" xfId="0" applyFont="1" applyFill="1" applyBorder="1" applyAlignment="1">
      <alignment horizontal="center" wrapText="1"/>
    </xf>
    <xf numFmtId="0" fontId="5" fillId="7" borderId="18" xfId="0" applyFont="1" applyFill="1" applyBorder="1" applyAlignment="1">
      <alignment vertical="center" wrapText="1"/>
    </xf>
    <xf numFmtId="0" fontId="5" fillId="7" borderId="8" xfId="0" applyFont="1" applyFill="1" applyBorder="1" applyAlignment="1">
      <alignment vertical="center" wrapText="1"/>
    </xf>
    <xf numFmtId="0" fontId="5" fillId="7" borderId="18"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5" xfId="0" applyFont="1" applyFill="1" applyBorder="1" applyAlignment="1">
      <alignment vertical="center" wrapText="1"/>
    </xf>
    <xf numFmtId="0" fontId="5" fillId="7" borderId="9" xfId="0" applyFont="1" applyFill="1" applyBorder="1" applyAlignment="1">
      <alignment vertical="center" wrapText="1"/>
    </xf>
    <xf numFmtId="0" fontId="5" fillId="7" borderId="58" xfId="0" applyFont="1" applyFill="1" applyBorder="1" applyAlignment="1">
      <alignment horizontal="center" vertical="center" wrapText="1" shrinkToFit="1"/>
    </xf>
    <xf numFmtId="0" fontId="5" fillId="7" borderId="0" xfId="0" applyFont="1" applyFill="1" applyAlignment="1">
      <alignment horizontal="center" vertical="center" wrapText="1" shrinkToFit="1"/>
    </xf>
    <xf numFmtId="0" fontId="46" fillId="7" borderId="5" xfId="0" applyFont="1" applyFill="1" applyBorder="1" applyAlignment="1">
      <alignment horizontal="center" vertical="center" wrapText="1" shrinkToFit="1"/>
    </xf>
    <xf numFmtId="0" fontId="46" fillId="7" borderId="9" xfId="0" applyFont="1" applyFill="1" applyBorder="1" applyAlignment="1">
      <alignment horizontal="center" vertical="center" wrapText="1" shrinkToFit="1"/>
    </xf>
    <xf numFmtId="0" fontId="5" fillId="0" borderId="0" xfId="0" applyFont="1" applyAlignment="1">
      <alignment horizontal="left" vertical="top" wrapText="1" indent="1"/>
    </xf>
    <xf numFmtId="179" fontId="5" fillId="0" borderId="0" xfId="0" applyNumberFormat="1" applyFont="1" applyAlignment="1">
      <alignment horizontal="center" vertical="center"/>
    </xf>
    <xf numFmtId="0" fontId="5" fillId="13" borderId="17" xfId="0" applyFont="1" applyFill="1" applyBorder="1" applyAlignment="1">
      <alignment horizontal="center" vertical="center" shrinkToFit="1"/>
    </xf>
    <xf numFmtId="0" fontId="24" fillId="13" borderId="17" xfId="0" applyFont="1" applyFill="1" applyBorder="1" applyAlignment="1">
      <alignment horizontal="center" vertical="center" shrinkToFit="1"/>
    </xf>
    <xf numFmtId="0" fontId="24" fillId="0" borderId="0" xfId="0" applyFont="1" applyAlignment="1">
      <alignment horizontal="center" vertical="center" shrinkToFit="1"/>
    </xf>
    <xf numFmtId="0" fontId="24" fillId="13" borderId="17" xfId="0" applyFont="1" applyFill="1" applyBorder="1" applyAlignment="1">
      <alignment horizontal="left" vertical="center"/>
    </xf>
    <xf numFmtId="0" fontId="37" fillId="6" borderId="17" xfId="0" applyFont="1" applyFill="1" applyBorder="1" applyAlignment="1">
      <alignment horizontal="center" vertical="center"/>
    </xf>
    <xf numFmtId="0" fontId="14" fillId="0" borderId="0" xfId="0" applyFont="1">
      <alignment vertical="center"/>
    </xf>
    <xf numFmtId="0" fontId="6" fillId="7" borderId="12" xfId="0" applyFont="1" applyFill="1" applyBorder="1" applyAlignment="1">
      <alignment horizontal="center" vertical="center" wrapText="1" shrinkToFit="1"/>
    </xf>
    <xf numFmtId="0" fontId="32" fillId="5" borderId="5" xfId="0" applyFont="1" applyFill="1" applyBorder="1" applyAlignment="1">
      <alignment horizontal="center" vertical="center" shrinkToFit="1"/>
    </xf>
    <xf numFmtId="0" fontId="26" fillId="5" borderId="9" xfId="0" applyFont="1" applyFill="1" applyBorder="1" applyAlignment="1">
      <alignment horizontal="right" vertical="center" shrinkToFit="1"/>
    </xf>
    <xf numFmtId="0" fontId="26" fillId="5" borderId="5" xfId="0" applyFont="1" applyFill="1" applyBorder="1" applyAlignment="1">
      <alignment horizontal="center" vertical="center" shrinkToFit="1"/>
    </xf>
    <xf numFmtId="0" fontId="26" fillId="4" borderId="5" xfId="0" applyFont="1" applyFill="1" applyBorder="1" applyAlignment="1">
      <alignment horizontal="center" vertical="center" shrinkToFit="1"/>
    </xf>
    <xf numFmtId="0" fontId="26" fillId="4" borderId="9" xfId="0" applyFont="1" applyFill="1" applyBorder="1" applyAlignment="1">
      <alignment horizontal="right" vertical="center" shrinkToFit="1"/>
    </xf>
    <xf numFmtId="0" fontId="5" fillId="7" borderId="4" xfId="0" applyFont="1" applyFill="1" applyBorder="1">
      <alignment vertical="center"/>
    </xf>
    <xf numFmtId="0" fontId="5" fillId="7" borderId="4" xfId="0" applyFont="1" applyFill="1" applyBorder="1" applyAlignment="1">
      <alignment horizontal="center" vertical="center" wrapText="1"/>
    </xf>
    <xf numFmtId="179" fontId="47" fillId="2" borderId="5" xfId="22" applyNumberFormat="1" applyFont="1" applyFill="1" applyBorder="1" applyAlignment="1">
      <alignment horizontal="right" vertical="center" shrinkToFit="1"/>
    </xf>
    <xf numFmtId="181" fontId="47" fillId="5" borderId="21" xfId="22" applyNumberFormat="1" applyFont="1" applyFill="1" applyBorder="1" applyAlignment="1">
      <alignment horizontal="right" vertical="center" shrinkToFit="1"/>
    </xf>
    <xf numFmtId="179" fontId="47" fillId="6" borderId="5" xfId="22" applyNumberFormat="1" applyFont="1" applyFill="1" applyBorder="1" applyAlignment="1">
      <alignment horizontal="right" vertical="center" shrinkToFit="1"/>
    </xf>
    <xf numFmtId="182" fontId="45" fillId="6" borderId="21" xfId="22" applyNumberFormat="1" applyFont="1" applyFill="1" applyBorder="1" applyAlignment="1">
      <alignment horizontal="right" vertical="center" shrinkToFit="1"/>
    </xf>
    <xf numFmtId="181" fontId="32" fillId="0" borderId="5" xfId="22" applyNumberFormat="1" applyFont="1" applyFill="1" applyBorder="1" applyAlignment="1">
      <alignment horizontal="center" vertical="center" textRotation="255" shrinkToFit="1"/>
    </xf>
    <xf numFmtId="179" fontId="47" fillId="0" borderId="5" xfId="22" applyNumberFormat="1" applyFont="1" applyFill="1" applyBorder="1" applyAlignment="1">
      <alignment horizontal="right" vertical="center" shrinkToFit="1"/>
    </xf>
    <xf numFmtId="183" fontId="47" fillId="5" borderId="9" xfId="22" applyNumberFormat="1" applyFont="1" applyFill="1" applyBorder="1" applyAlignment="1">
      <alignment horizontal="right" vertical="center" shrinkToFit="1"/>
    </xf>
    <xf numFmtId="0" fontId="46" fillId="7" borderId="58" xfId="0" applyFont="1" applyFill="1" applyBorder="1" applyAlignment="1">
      <alignment horizontal="center" vertical="center" wrapText="1" shrinkToFit="1"/>
    </xf>
    <xf numFmtId="0" fontId="46" fillId="7" borderId="21" xfId="0" applyFont="1" applyFill="1" applyBorder="1" applyAlignment="1">
      <alignment horizontal="center" vertical="center" wrapText="1" shrinkToFit="1"/>
    </xf>
    <xf numFmtId="0" fontId="24" fillId="13" borderId="17" xfId="0" applyFont="1" applyFill="1" applyBorder="1" applyAlignment="1">
      <alignment vertical="center"/>
    </xf>
    <xf numFmtId="0" fontId="26" fillId="13" borderId="4" xfId="0" applyFont="1" applyFill="1" applyBorder="1" applyAlignment="1">
      <alignment vertical="center"/>
    </xf>
    <xf numFmtId="0" fontId="26" fillId="13" borderId="4" xfId="0" applyFont="1" applyFill="1" applyBorder="1" applyAlignment="1">
      <alignment vertical="center" shrinkToFit="1"/>
    </xf>
    <xf numFmtId="0" fontId="6" fillId="7" borderId="12" xfId="0" applyFont="1" applyFill="1" applyBorder="1" applyAlignment="1">
      <alignment horizontal="center" vertical="center" shrinkToFit="1"/>
    </xf>
    <xf numFmtId="0" fontId="32" fillId="5" borderId="58" xfId="0" applyFont="1" applyFill="1" applyBorder="1" applyAlignment="1">
      <alignment horizontal="center" vertical="center" shrinkToFit="1"/>
    </xf>
    <xf numFmtId="0" fontId="26" fillId="5" borderId="21" xfId="0" applyFont="1" applyFill="1" applyBorder="1" applyAlignment="1">
      <alignment horizontal="center" vertical="center" shrinkToFit="1"/>
    </xf>
    <xf numFmtId="0" fontId="26" fillId="5" borderId="58" xfId="0" applyFont="1" applyFill="1" applyBorder="1" applyAlignment="1">
      <alignment horizontal="center" vertical="center" shrinkToFit="1"/>
    </xf>
    <xf numFmtId="0" fontId="26" fillId="4" borderId="58"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5" fillId="7" borderId="12" xfId="0" applyFont="1" applyFill="1" applyBorder="1">
      <alignment vertical="center"/>
    </xf>
    <xf numFmtId="0" fontId="5" fillId="7" borderId="12" xfId="0" applyFont="1" applyFill="1" applyBorder="1" applyAlignment="1">
      <alignment horizontal="center" vertical="center" wrapText="1"/>
    </xf>
    <xf numFmtId="179" fontId="47" fillId="2" borderId="58" xfId="22" applyNumberFormat="1" applyFont="1" applyFill="1" applyBorder="1" applyAlignment="1">
      <alignment horizontal="right" vertical="center" shrinkToFit="1"/>
    </xf>
    <xf numFmtId="179" fontId="47" fillId="6" borderId="58" xfId="22" applyNumberFormat="1" applyFont="1" applyFill="1" applyBorder="1" applyAlignment="1">
      <alignment horizontal="right" vertical="center" shrinkToFit="1"/>
    </xf>
    <xf numFmtId="181" fontId="48" fillId="6" borderId="5" xfId="22" applyNumberFormat="1" applyFont="1" applyFill="1" applyBorder="1" applyAlignment="1">
      <alignment horizontal="left" vertical="top" wrapText="1"/>
    </xf>
    <xf numFmtId="179" fontId="47" fillId="0" borderId="58" xfId="22" applyNumberFormat="1" applyFont="1" applyFill="1" applyBorder="1" applyAlignment="1">
      <alignment horizontal="right" vertical="center" shrinkToFit="1"/>
    </xf>
    <xf numFmtId="183" fontId="47" fillId="5" borderId="21" xfId="22" applyNumberFormat="1" applyFont="1" applyFill="1" applyBorder="1" applyAlignment="1">
      <alignment horizontal="right" vertical="center" shrinkToFit="1"/>
    </xf>
    <xf numFmtId="0" fontId="26" fillId="0" borderId="0" xfId="0" applyFont="1" applyAlignment="1">
      <alignment horizontal="right" vertical="center"/>
    </xf>
    <xf numFmtId="0" fontId="26" fillId="13" borderId="12" xfId="0" applyFont="1" applyFill="1" applyBorder="1" applyAlignment="1">
      <alignment vertical="center"/>
    </xf>
    <xf numFmtId="0" fontId="26" fillId="13" borderId="12" xfId="0" applyFont="1" applyFill="1" applyBorder="1" applyAlignment="1">
      <alignment vertical="center" shrinkToFit="1"/>
    </xf>
    <xf numFmtId="0" fontId="49" fillId="0" borderId="0" xfId="0" applyFont="1">
      <alignment vertical="center"/>
    </xf>
    <xf numFmtId="0" fontId="6" fillId="7" borderId="14" xfId="0" applyFont="1" applyFill="1" applyBorder="1" applyAlignment="1">
      <alignment horizontal="center" vertical="center" shrinkToFit="1"/>
    </xf>
    <xf numFmtId="0" fontId="32" fillId="5" borderId="15" xfId="0" applyFont="1" applyFill="1" applyBorder="1" applyAlignment="1">
      <alignment horizontal="center" vertical="center" shrinkToFit="1"/>
    </xf>
    <xf numFmtId="0" fontId="26" fillId="5" borderId="23" xfId="0" applyFont="1" applyFill="1" applyBorder="1" applyAlignment="1">
      <alignment horizontal="left" vertical="center" shrinkToFit="1"/>
    </xf>
    <xf numFmtId="0" fontId="26" fillId="5" borderId="15" xfId="0" applyFont="1" applyFill="1" applyBorder="1" applyAlignment="1">
      <alignment horizontal="center" vertical="center" shrinkToFit="1"/>
    </xf>
    <xf numFmtId="0" fontId="26" fillId="4" borderId="15" xfId="0" applyFont="1" applyFill="1" applyBorder="1" applyAlignment="1">
      <alignment horizontal="center" vertical="center" shrinkToFit="1"/>
    </xf>
    <xf numFmtId="0" fontId="26" fillId="4" borderId="23" xfId="0" applyFont="1" applyFill="1" applyBorder="1" applyAlignment="1">
      <alignment horizontal="left" vertical="center" shrinkToFit="1"/>
    </xf>
    <xf numFmtId="0" fontId="5" fillId="7" borderId="14" xfId="0" applyFont="1" applyFill="1" applyBorder="1" applyAlignment="1">
      <alignment horizontal="center" vertical="center" wrapText="1"/>
    </xf>
    <xf numFmtId="179" fontId="47" fillId="2" borderId="15" xfId="22" applyNumberFormat="1" applyFont="1" applyFill="1" applyBorder="1" applyAlignment="1">
      <alignment horizontal="right" vertical="center" shrinkToFit="1"/>
    </xf>
    <xf numFmtId="181" fontId="47" fillId="5" borderId="23" xfId="22" applyNumberFormat="1" applyFont="1" applyFill="1" applyBorder="1" applyAlignment="1">
      <alignment horizontal="right" vertical="center" shrinkToFit="1"/>
    </xf>
    <xf numFmtId="179" fontId="47" fillId="6" borderId="15" xfId="22" applyNumberFormat="1" applyFont="1" applyFill="1" applyBorder="1" applyAlignment="1">
      <alignment horizontal="right" vertical="center" shrinkToFit="1"/>
    </xf>
    <xf numFmtId="182" fontId="45" fillId="6" borderId="23" xfId="22" applyNumberFormat="1" applyFont="1" applyFill="1" applyBorder="1" applyAlignment="1">
      <alignment horizontal="right" vertical="center" shrinkToFit="1"/>
    </xf>
    <xf numFmtId="0" fontId="48" fillId="6" borderId="15" xfId="0" applyFont="1" applyFill="1" applyBorder="1" applyAlignment="1">
      <alignment horizontal="left" vertical="top" wrapText="1"/>
    </xf>
    <xf numFmtId="0" fontId="5" fillId="7" borderId="15" xfId="0" applyFont="1" applyFill="1" applyBorder="1" applyAlignment="1">
      <alignment horizontal="center" vertical="center" wrapText="1" shrinkToFit="1"/>
    </xf>
    <xf numFmtId="0" fontId="5" fillId="7" borderId="16" xfId="0" applyFont="1" applyFill="1" applyBorder="1" applyAlignment="1">
      <alignment horizontal="center" vertical="center" wrapText="1" shrinkToFit="1"/>
    </xf>
    <xf numFmtId="0" fontId="46" fillId="7" borderId="15" xfId="0" applyFont="1" applyFill="1" applyBorder="1" applyAlignment="1">
      <alignment horizontal="center" vertical="center" wrapText="1" shrinkToFit="1"/>
    </xf>
    <xf numFmtId="0" fontId="46" fillId="7" borderId="23" xfId="0" applyFont="1" applyFill="1" applyBorder="1" applyAlignment="1">
      <alignment horizontal="center" vertical="center" wrapText="1" shrinkToFit="1"/>
    </xf>
    <xf numFmtId="179" fontId="5" fillId="0" borderId="16" xfId="0" applyNumberFormat="1" applyFont="1" applyBorder="1" applyAlignment="1">
      <alignment horizontal="center" vertical="center"/>
    </xf>
    <xf numFmtId="0" fontId="27" fillId="4" borderId="59" xfId="0" applyFont="1" applyFill="1" applyBorder="1" applyAlignment="1">
      <alignment horizontal="center" vertical="center"/>
    </xf>
    <xf numFmtId="0" fontId="38" fillId="6" borderId="59" xfId="0" applyFont="1" applyFill="1" applyBorder="1" applyAlignment="1">
      <alignment horizontal="center" vertical="center"/>
    </xf>
    <xf numFmtId="0" fontId="24" fillId="0" borderId="59" xfId="0" applyFont="1" applyBorder="1" applyAlignment="1">
      <alignment horizontal="center" vertical="center"/>
    </xf>
    <xf numFmtId="184" fontId="24" fillId="0" borderId="0" xfId="0" applyNumberFormat="1" applyFont="1">
      <alignment vertical="center"/>
    </xf>
    <xf numFmtId="0" fontId="6" fillId="7" borderId="4" xfId="0" applyFont="1" applyFill="1" applyBorder="1" applyAlignment="1">
      <alignment horizontal="center" vertical="center" shrinkToFit="1"/>
    </xf>
    <xf numFmtId="0" fontId="5" fillId="7" borderId="17" xfId="0" applyFont="1" applyFill="1" applyBorder="1" applyAlignment="1">
      <alignment horizontal="center" vertical="center"/>
    </xf>
    <xf numFmtId="185" fontId="50" fillId="2" borderId="18" xfId="22" applyNumberFormat="1" applyFont="1" applyFill="1" applyBorder="1" applyAlignment="1">
      <alignment horizontal="right" vertical="center" wrapText="1"/>
    </xf>
    <xf numFmtId="186" fontId="47" fillId="5" borderId="23" xfId="22" applyNumberFormat="1" applyFont="1" applyFill="1" applyBorder="1" applyAlignment="1">
      <alignment horizontal="right" vertical="center" shrinkToFit="1"/>
    </xf>
    <xf numFmtId="185" fontId="47" fillId="2" borderId="18" xfId="22" applyNumberFormat="1" applyFont="1" applyFill="1" applyBorder="1" applyAlignment="1">
      <alignment horizontal="right" vertical="center" shrinkToFit="1"/>
    </xf>
    <xf numFmtId="186" fontId="47" fillId="5" borderId="8" xfId="22" applyNumberFormat="1" applyFont="1" applyFill="1" applyBorder="1" applyAlignment="1">
      <alignment horizontal="right" vertical="center" shrinkToFit="1"/>
    </xf>
    <xf numFmtId="0" fontId="24" fillId="0" borderId="60" xfId="0" applyFont="1" applyBorder="1" applyAlignment="1">
      <alignment horizontal="center" vertical="center"/>
    </xf>
    <xf numFmtId="0" fontId="24" fillId="0" borderId="61" xfId="0" applyFont="1" applyBorder="1">
      <alignment vertical="center"/>
    </xf>
    <xf numFmtId="184" fontId="24" fillId="0" borderId="0" xfId="0" applyNumberFormat="1" applyFont="1" applyAlignment="1">
      <alignment horizontal="center" vertical="center"/>
    </xf>
    <xf numFmtId="0" fontId="6" fillId="7" borderId="4" xfId="0" applyFont="1" applyFill="1" applyBorder="1" applyAlignment="1">
      <alignment horizontal="center" vertical="center" wrapText="1"/>
    </xf>
    <xf numFmtId="187" fontId="26" fillId="5" borderId="5" xfId="0" applyNumberFormat="1" applyFont="1" applyFill="1" applyBorder="1" applyAlignment="1">
      <alignment horizontal="center" vertical="center" shrinkToFit="1"/>
    </xf>
    <xf numFmtId="187" fontId="26" fillId="5" borderId="9" xfId="0" applyNumberFormat="1" applyFont="1" applyFill="1" applyBorder="1" applyAlignment="1">
      <alignment horizontal="center" vertical="center" shrinkToFit="1"/>
    </xf>
    <xf numFmtId="187" fontId="26" fillId="6" borderId="5" xfId="0" applyNumberFormat="1" applyFont="1" applyFill="1" applyBorder="1" applyAlignment="1">
      <alignment horizontal="center" vertical="center" shrinkToFit="1"/>
    </xf>
    <xf numFmtId="187" fontId="3" fillId="6" borderId="9" xfId="0" applyNumberFormat="1" applyFont="1" applyFill="1" applyBorder="1" applyAlignment="1">
      <alignment horizontal="center" vertical="center" shrinkToFit="1"/>
    </xf>
    <xf numFmtId="0" fontId="6" fillId="7" borderId="14" xfId="0" applyFont="1" applyFill="1" applyBorder="1" applyAlignment="1">
      <alignment horizontal="center" vertical="center" wrapText="1"/>
    </xf>
    <xf numFmtId="187" fontId="26" fillId="5" borderId="15" xfId="0" applyNumberFormat="1" applyFont="1" applyFill="1" applyBorder="1" applyAlignment="1">
      <alignment horizontal="center" vertical="center" shrinkToFit="1"/>
    </xf>
    <xf numFmtId="187" fontId="26" fillId="5" borderId="23" xfId="0" applyNumberFormat="1" applyFont="1" applyFill="1" applyBorder="1" applyAlignment="1">
      <alignment horizontal="center" vertical="center" shrinkToFit="1"/>
    </xf>
    <xf numFmtId="187" fontId="26" fillId="6" borderId="15" xfId="0" applyNumberFormat="1" applyFont="1" applyFill="1" applyBorder="1" applyAlignment="1">
      <alignment horizontal="center" vertical="center" shrinkToFit="1"/>
    </xf>
    <xf numFmtId="187" fontId="3" fillId="6" borderId="23" xfId="0" applyNumberFormat="1" applyFont="1" applyFill="1" applyBorder="1" applyAlignment="1">
      <alignment horizontal="center" vertical="center" shrinkToFit="1"/>
    </xf>
    <xf numFmtId="180" fontId="47" fillId="0" borderId="62" xfId="22" applyNumberFormat="1" applyFont="1" applyFill="1" applyBorder="1" applyAlignment="1">
      <alignment horizontal="center" vertical="center" shrinkToFit="1"/>
    </xf>
    <xf numFmtId="180" fontId="47" fillId="0" borderId="63" xfId="22" applyNumberFormat="1" applyFont="1" applyFill="1" applyBorder="1" applyAlignment="1">
      <alignment horizontal="center" vertical="center" shrinkToFit="1"/>
    </xf>
    <xf numFmtId="0" fontId="5" fillId="7" borderId="4" xfId="0" applyFont="1" applyFill="1" applyBorder="1" applyAlignment="1">
      <alignment horizontal="center" vertical="center"/>
    </xf>
    <xf numFmtId="188" fontId="50" fillId="2" borderId="18" xfId="22" applyNumberFormat="1" applyFont="1" applyFill="1" applyBorder="1" applyAlignment="1">
      <alignment horizontal="right" vertical="center" wrapText="1"/>
    </xf>
    <xf numFmtId="189" fontId="47" fillId="5" borderId="9" xfId="22" applyNumberFormat="1" applyFont="1" applyFill="1" applyBorder="1" applyAlignment="1">
      <alignment horizontal="right" vertical="center" shrinkToFit="1"/>
    </xf>
    <xf numFmtId="188" fontId="47" fillId="2" borderId="18" xfId="22" applyNumberFormat="1" applyFont="1" applyFill="1" applyBorder="1" applyAlignment="1">
      <alignment horizontal="right" vertical="center" shrinkToFit="1"/>
    </xf>
    <xf numFmtId="0" fontId="3" fillId="5" borderId="21" xfId="0" applyFont="1" applyFill="1" applyBorder="1" applyAlignment="1">
      <alignment horizontal="center" vertical="center" shrinkToFit="1"/>
    </xf>
    <xf numFmtId="0" fontId="5" fillId="7" borderId="58" xfId="0" applyFont="1" applyFill="1" applyBorder="1">
      <alignment vertical="center"/>
    </xf>
    <xf numFmtId="180" fontId="47" fillId="0" borderId="64" xfId="22" applyNumberFormat="1" applyFont="1" applyFill="1" applyBorder="1" applyAlignment="1">
      <alignment horizontal="center" vertical="center" shrinkToFit="1"/>
    </xf>
    <xf numFmtId="180" fontId="47" fillId="0" borderId="65" xfId="22" applyNumberFormat="1" applyFont="1" applyFill="1" applyBorder="1" applyAlignment="1">
      <alignment horizontal="center" vertical="center" shrinkToFit="1"/>
    </xf>
    <xf numFmtId="0" fontId="5" fillId="7" borderId="12" xfId="0" applyFont="1" applyFill="1" applyBorder="1" applyAlignment="1">
      <alignment horizontal="center" vertical="center"/>
    </xf>
    <xf numFmtId="189" fontId="47" fillId="5" borderId="21" xfId="22" applyNumberFormat="1" applyFont="1" applyFill="1" applyBorder="1" applyAlignment="1">
      <alignment horizontal="right" vertical="center" shrinkToFit="1"/>
    </xf>
    <xf numFmtId="180" fontId="47" fillId="0" borderId="66" xfId="22" applyNumberFormat="1" applyFont="1" applyFill="1" applyBorder="1" applyAlignment="1">
      <alignment horizontal="center" vertical="center" shrinkToFit="1"/>
    </xf>
    <xf numFmtId="180" fontId="47" fillId="0" borderId="67" xfId="22" applyNumberFormat="1" applyFont="1" applyFill="1" applyBorder="1" applyAlignment="1">
      <alignment horizontal="center" vertical="center" shrinkToFit="1"/>
    </xf>
    <xf numFmtId="0" fontId="5" fillId="7" borderId="14" xfId="0" applyFont="1" applyFill="1" applyBorder="1" applyAlignment="1">
      <alignment horizontal="center" vertical="center"/>
    </xf>
    <xf numFmtId="189" fontId="47" fillId="5" borderId="23" xfId="22" applyNumberFormat="1" applyFont="1" applyFill="1" applyBorder="1" applyAlignment="1">
      <alignment horizontal="right" vertical="center" shrinkToFit="1"/>
    </xf>
    <xf numFmtId="0" fontId="3" fillId="0" borderId="59" xfId="0" applyFont="1" applyBorder="1" applyAlignment="1">
      <alignment horizontal="center" vertical="center"/>
    </xf>
    <xf numFmtId="0" fontId="5" fillId="7" borderId="58" xfId="0" applyFont="1" applyFill="1" applyBorder="1" applyAlignment="1">
      <alignment horizontal="center" vertical="center"/>
    </xf>
    <xf numFmtId="0" fontId="26" fillId="0" borderId="21" xfId="0" applyFont="1" applyBorder="1" applyAlignment="1">
      <alignment horizontal="center" vertical="center"/>
    </xf>
    <xf numFmtId="180" fontId="47" fillId="0" borderId="5" xfId="22" applyNumberFormat="1" applyFont="1" applyFill="1" applyBorder="1" applyAlignment="1">
      <alignment vertical="center" shrinkToFit="1"/>
    </xf>
    <xf numFmtId="180" fontId="47" fillId="5" borderId="9" xfId="22" applyNumberFormat="1" applyFont="1" applyFill="1" applyBorder="1" applyAlignment="1">
      <alignment horizontal="right" vertical="center" shrinkToFit="1"/>
    </xf>
    <xf numFmtId="182" fontId="45" fillId="6" borderId="6" xfId="22" applyNumberFormat="1" applyFont="1" applyFill="1" applyBorder="1" applyAlignment="1">
      <alignment horizontal="right" vertical="center" shrinkToFit="1"/>
    </xf>
    <xf numFmtId="182" fontId="45" fillId="6" borderId="9" xfId="22" applyNumberFormat="1" applyFont="1" applyFill="1" applyBorder="1" applyAlignment="1">
      <alignment horizontal="right" vertical="center" shrinkToFit="1"/>
    </xf>
    <xf numFmtId="0" fontId="5" fillId="2" borderId="0" xfId="0" applyFont="1" applyFill="1" applyAlignment="1">
      <alignment horizontal="center" vertical="center"/>
    </xf>
    <xf numFmtId="188" fontId="50" fillId="2" borderId="0" xfId="22" applyNumberFormat="1" applyFont="1" applyFill="1" applyBorder="1" applyAlignment="1">
      <alignment horizontal="right" vertical="center" wrapText="1"/>
    </xf>
    <xf numFmtId="189" fontId="47" fillId="2" borderId="0" xfId="22" applyNumberFormat="1" applyFont="1" applyFill="1" applyBorder="1" applyAlignment="1">
      <alignment horizontal="right" vertical="center" shrinkToFit="1"/>
    </xf>
    <xf numFmtId="188" fontId="47" fillId="2" borderId="0" xfId="22" applyNumberFormat="1" applyFont="1" applyFill="1" applyBorder="1" applyAlignment="1">
      <alignment horizontal="right" vertical="center" shrinkToFit="1"/>
    </xf>
    <xf numFmtId="0" fontId="26" fillId="0" borderId="12" xfId="0" applyFont="1" applyBorder="1" applyAlignment="1">
      <alignment horizontal="center" vertical="center" shrinkToFit="1"/>
    </xf>
    <xf numFmtId="0" fontId="26" fillId="0" borderId="58" xfId="0" applyFont="1" applyBorder="1" applyAlignment="1">
      <alignment horizontal="center" vertical="center"/>
    </xf>
    <xf numFmtId="0" fontId="47" fillId="0" borderId="58" xfId="0" applyFont="1" applyBorder="1" applyAlignment="1">
      <alignment vertical="center" shrinkToFit="1"/>
    </xf>
    <xf numFmtId="180" fontId="47" fillId="5" borderId="21" xfId="22" applyNumberFormat="1" applyFont="1" applyFill="1" applyBorder="1" applyAlignment="1">
      <alignment horizontal="right" vertical="center" shrinkToFit="1"/>
    </xf>
    <xf numFmtId="182" fontId="45" fillId="6" borderId="0" xfId="22" applyNumberFormat="1" applyFont="1" applyFill="1" applyBorder="1" applyAlignment="1">
      <alignment horizontal="right" vertical="center" shrinkToFit="1"/>
    </xf>
    <xf numFmtId="0" fontId="27" fillId="4" borderId="68" xfId="0" applyFont="1" applyFill="1" applyBorder="1" applyAlignment="1">
      <alignment horizontal="center" vertical="center"/>
    </xf>
    <xf numFmtId="0" fontId="38" fillId="6" borderId="68" xfId="0" applyFont="1" applyFill="1" applyBorder="1" applyAlignment="1">
      <alignment horizontal="center" vertical="center"/>
    </xf>
    <xf numFmtId="0" fontId="3" fillId="0" borderId="68" xfId="0" applyFont="1" applyBorder="1" applyAlignment="1">
      <alignment horizontal="center" vertical="center"/>
    </xf>
    <xf numFmtId="0" fontId="26" fillId="13" borderId="14" xfId="0" applyFont="1" applyFill="1" applyBorder="1" applyAlignment="1">
      <alignment vertical="center"/>
    </xf>
    <xf numFmtId="0" fontId="26" fillId="13" borderId="14" xfId="0" applyFont="1" applyFill="1" applyBorder="1" applyAlignment="1">
      <alignment vertical="center" shrinkToFit="1"/>
    </xf>
    <xf numFmtId="0" fontId="26" fillId="0" borderId="14" xfId="0" applyFont="1" applyBorder="1" applyAlignment="1">
      <alignment horizontal="center" vertical="center" shrinkToFit="1"/>
    </xf>
    <xf numFmtId="0" fontId="26" fillId="0" borderId="15" xfId="0" applyFont="1" applyBorder="1" applyAlignment="1">
      <alignment horizontal="center" vertical="center"/>
    </xf>
    <xf numFmtId="0" fontId="26" fillId="0" borderId="23" xfId="0" applyFont="1" applyBorder="1" applyAlignment="1">
      <alignment horizontal="center" vertical="center"/>
    </xf>
    <xf numFmtId="0" fontId="47" fillId="0" borderId="15" xfId="0" applyFont="1" applyBorder="1" applyAlignment="1">
      <alignment vertical="center" shrinkToFit="1"/>
    </xf>
    <xf numFmtId="180" fontId="47" fillId="5" borderId="23" xfId="22" applyNumberFormat="1" applyFont="1" applyFill="1" applyBorder="1" applyAlignment="1">
      <alignment horizontal="right" vertical="center" shrinkToFit="1"/>
    </xf>
    <xf numFmtId="182" fontId="45" fillId="6" borderId="16" xfId="22" applyNumberFormat="1" applyFont="1" applyFill="1" applyBorder="1" applyAlignment="1">
      <alignment horizontal="right" vertical="center" shrinkToFit="1"/>
    </xf>
    <xf numFmtId="58" fontId="24" fillId="0" borderId="0" xfId="0" applyNumberFormat="1" applyFont="1" applyAlignment="1">
      <alignment horizontal="right" vertical="center"/>
    </xf>
    <xf numFmtId="0" fontId="24" fillId="5" borderId="17" xfId="0" applyFont="1" applyFill="1" applyBorder="1">
      <alignment vertical="center"/>
    </xf>
    <xf numFmtId="0" fontId="24" fillId="4" borderId="17" xfId="0" applyFont="1" applyFill="1" applyBorder="1">
      <alignment vertical="center"/>
    </xf>
    <xf numFmtId="190" fontId="5" fillId="0" borderId="6" xfId="0" applyNumberFormat="1" applyFont="1" applyBorder="1" applyAlignment="1">
      <alignment horizontal="center" vertical="center"/>
    </xf>
    <xf numFmtId="0" fontId="26" fillId="0" borderId="0" xfId="0" applyFont="1" applyAlignment="1">
      <alignment horizontal="left" vertical="center" wrapText="1" shrinkToFit="1"/>
    </xf>
    <xf numFmtId="0" fontId="32" fillId="7" borderId="69" xfId="0" applyFont="1" applyFill="1" applyBorder="1" applyAlignment="1">
      <alignment horizontal="center" vertical="center" wrapText="1"/>
    </xf>
    <xf numFmtId="0" fontId="32" fillId="7" borderId="70" xfId="0" applyFont="1" applyFill="1" applyBorder="1" applyAlignment="1">
      <alignment horizontal="center" vertical="center" wrapText="1"/>
    </xf>
    <xf numFmtId="181" fontId="47" fillId="2" borderId="69" xfId="22" applyNumberFormat="1" applyFont="1" applyFill="1" applyBorder="1" applyAlignment="1">
      <alignment horizontal="right" vertical="center" shrinkToFit="1"/>
    </xf>
    <xf numFmtId="180" fontId="47" fillId="5" borderId="70" xfId="22" applyNumberFormat="1" applyFont="1" applyFill="1" applyBorder="1" applyAlignment="1">
      <alignment vertical="center" shrinkToFit="1"/>
    </xf>
    <xf numFmtId="179" fontId="47" fillId="6" borderId="69" xfId="22" applyNumberFormat="1" applyFont="1" applyFill="1" applyBorder="1" applyAlignment="1">
      <alignment horizontal="right" vertical="center" shrinkToFit="1"/>
    </xf>
    <xf numFmtId="180" fontId="45" fillId="6" borderId="71" xfId="22" applyNumberFormat="1" applyFont="1" applyFill="1" applyBorder="1" applyAlignment="1">
      <alignment horizontal="right" vertical="center" shrinkToFit="1"/>
    </xf>
    <xf numFmtId="180" fontId="45" fillId="6" borderId="70" xfId="22" applyNumberFormat="1" applyFont="1" applyFill="1" applyBorder="1" applyAlignment="1">
      <alignment horizontal="right" vertical="center" shrinkToFit="1"/>
    </xf>
    <xf numFmtId="179" fontId="47" fillId="0" borderId="72" xfId="22" applyNumberFormat="1" applyFont="1" applyFill="1" applyBorder="1" applyAlignment="1">
      <alignment horizontal="right" vertical="center" shrinkToFit="1"/>
    </xf>
    <xf numFmtId="183" fontId="47" fillId="5" borderId="73" xfId="22" applyNumberFormat="1" applyFont="1" applyFill="1" applyBorder="1" applyAlignment="1">
      <alignment horizontal="right" vertical="center" shrinkToFit="1"/>
    </xf>
    <xf numFmtId="0" fontId="32" fillId="7" borderId="74" xfId="0" applyFont="1" applyFill="1" applyBorder="1" applyAlignment="1">
      <alignment horizontal="center" vertical="center" wrapText="1"/>
    </xf>
    <xf numFmtId="0" fontId="32" fillId="7" borderId="75" xfId="0" applyFont="1" applyFill="1" applyBorder="1" applyAlignment="1">
      <alignment horizontal="center" vertical="center" wrapText="1"/>
    </xf>
    <xf numFmtId="191" fontId="47" fillId="0" borderId="76" xfId="22" applyNumberFormat="1" applyFont="1" applyFill="1" applyBorder="1" applyAlignment="1">
      <alignment horizontal="right" vertical="center" shrinkToFit="1"/>
    </xf>
    <xf numFmtId="191" fontId="47" fillId="5" borderId="75" xfId="22" applyNumberFormat="1" applyFont="1" applyFill="1" applyBorder="1" applyAlignment="1">
      <alignment vertical="center" shrinkToFit="1"/>
    </xf>
    <xf numFmtId="192" fontId="47" fillId="6" borderId="74" xfId="0" applyNumberFormat="1" applyFont="1" applyFill="1" applyBorder="1" applyAlignment="1">
      <alignment horizontal="right" vertical="center" shrinkToFit="1"/>
    </xf>
    <xf numFmtId="191" fontId="45" fillId="6" borderId="76" xfId="0" applyNumberFormat="1" applyFont="1" applyFill="1" applyBorder="1" applyAlignment="1">
      <alignment horizontal="right" vertical="center" shrinkToFit="1"/>
    </xf>
    <xf numFmtId="191" fontId="45" fillId="6" borderId="75" xfId="0" applyNumberFormat="1" applyFont="1" applyFill="1" applyBorder="1" applyAlignment="1">
      <alignment horizontal="right" vertical="center" shrinkToFit="1"/>
    </xf>
    <xf numFmtId="192" fontId="47" fillId="0" borderId="74" xfId="0" applyNumberFormat="1" applyFont="1" applyBorder="1" applyAlignment="1">
      <alignment horizontal="right" vertical="center" shrinkToFit="1"/>
    </xf>
    <xf numFmtId="0" fontId="8" fillId="0" borderId="0" xfId="0" applyFont="1" applyAlignment="1">
      <alignment vertical="center" wrapText="1"/>
    </xf>
    <xf numFmtId="0" fontId="8" fillId="0" borderId="0" xfId="0" applyFont="1" applyAlignment="1">
      <alignment vertical="top" wrapText="1"/>
    </xf>
    <xf numFmtId="193" fontId="8" fillId="0" borderId="0" xfId="0" applyNumberFormat="1" applyFont="1" applyAlignment="1">
      <alignment horizontal="left" vertical="center"/>
    </xf>
    <xf numFmtId="181" fontId="8" fillId="0" borderId="0" xfId="0" applyNumberFormat="1" applyFont="1">
      <alignment vertical="center"/>
    </xf>
    <xf numFmtId="0" fontId="10" fillId="0" borderId="0" xfId="0" applyFont="1" applyAlignment="1">
      <alignment horizontal="center" vertical="center"/>
    </xf>
    <xf numFmtId="0" fontId="26" fillId="0" borderId="0" xfId="0" applyFont="1" applyAlignment="1">
      <alignment horizontal="center" vertical="center"/>
    </xf>
    <xf numFmtId="0" fontId="51" fillId="0" borderId="0" xfId="0" applyFont="1">
      <alignment vertical="center"/>
    </xf>
    <xf numFmtId="0" fontId="24" fillId="6" borderId="17" xfId="0" applyFont="1" applyFill="1" applyBorder="1" applyAlignment="1">
      <alignment horizontal="center" vertical="center"/>
    </xf>
    <xf numFmtId="0" fontId="52" fillId="0" borderId="58" xfId="0" applyFont="1" applyBorder="1" applyAlignment="1">
      <alignment horizontal="center" vertical="center"/>
    </xf>
    <xf numFmtId="0" fontId="8" fillId="0" borderId="16" xfId="0" applyFont="1" applyBorder="1">
      <alignment vertical="center"/>
    </xf>
    <xf numFmtId="0" fontId="25" fillId="0" borderId="0" xfId="0" applyFont="1">
      <alignment vertical="center"/>
    </xf>
    <xf numFmtId="0" fontId="52" fillId="0" borderId="0" xfId="0" applyFont="1" applyAlignment="1">
      <alignment horizontal="center" vertical="center"/>
    </xf>
    <xf numFmtId="0" fontId="8" fillId="4" borderId="5" xfId="0" applyFont="1" applyFill="1" applyBorder="1">
      <alignment vertical="center"/>
    </xf>
    <xf numFmtId="0" fontId="17" fillId="4" borderId="6" xfId="0" applyFont="1" applyFill="1" applyBorder="1">
      <alignment vertical="center"/>
    </xf>
    <xf numFmtId="0" fontId="8" fillId="4" borderId="6" xfId="0" applyFont="1" applyFill="1" applyBorder="1">
      <alignment vertical="center"/>
    </xf>
    <xf numFmtId="0" fontId="8" fillId="4" borderId="9" xfId="0" applyFont="1" applyFill="1" applyBorder="1">
      <alignment vertical="center"/>
    </xf>
    <xf numFmtId="194" fontId="24" fillId="6" borderId="17" xfId="0" applyNumberFormat="1" applyFont="1" applyFill="1" applyBorder="1" applyAlignment="1">
      <alignment horizontal="center" vertical="center"/>
    </xf>
    <xf numFmtId="194" fontId="52" fillId="0" borderId="58" xfId="0" applyNumberFormat="1" applyFont="1" applyBorder="1" applyAlignment="1">
      <alignment horizontal="center" vertical="center"/>
    </xf>
    <xf numFmtId="0" fontId="8" fillId="4" borderId="58" xfId="0" applyFont="1" applyFill="1" applyBorder="1">
      <alignment vertical="center"/>
    </xf>
    <xf numFmtId="0" fontId="8" fillId="4" borderId="0" xfId="0" applyFont="1" applyFill="1">
      <alignment vertical="center"/>
    </xf>
    <xf numFmtId="0" fontId="8" fillId="4" borderId="21" xfId="0" applyFont="1" applyFill="1" applyBorder="1">
      <alignment vertical="center"/>
    </xf>
    <xf numFmtId="194" fontId="24" fillId="6" borderId="0" xfId="0" applyNumberFormat="1" applyFont="1" applyFill="1" applyAlignment="1">
      <alignment horizontal="left" vertical="center"/>
    </xf>
    <xf numFmtId="194" fontId="25" fillId="0" borderId="0" xfId="0" applyNumberFormat="1" applyFont="1" applyAlignment="1">
      <alignment horizontal="left" vertical="center"/>
    </xf>
    <xf numFmtId="0" fontId="8" fillId="4" borderId="15" xfId="0" applyFont="1" applyFill="1" applyBorder="1">
      <alignment vertical="center"/>
    </xf>
    <xf numFmtId="0" fontId="8" fillId="4" borderId="16" xfId="0" applyFont="1" applyFill="1" applyBorder="1">
      <alignment vertical="center"/>
    </xf>
    <xf numFmtId="0" fontId="8" fillId="4" borderId="23" xfId="0" applyFont="1" applyFill="1" applyBorder="1">
      <alignment vertical="center"/>
    </xf>
    <xf numFmtId="0" fontId="53" fillId="0" borderId="0" xfId="0" applyFont="1">
      <alignment vertical="center"/>
    </xf>
    <xf numFmtId="0" fontId="54" fillId="0" borderId="0" xfId="0" applyFont="1">
      <alignment vertical="center"/>
    </xf>
    <xf numFmtId="0" fontId="25" fillId="0" borderId="0" xfId="20" applyFont="1" applyProtection="1">
      <protection locked="0"/>
    </xf>
    <xf numFmtId="0" fontId="53" fillId="0" borderId="0" xfId="0" applyFont="1" applyAlignment="1">
      <alignment vertical="top"/>
    </xf>
    <xf numFmtId="0" fontId="55" fillId="0" borderId="0" xfId="0" applyFont="1" applyAlignment="1">
      <alignment horizontal="left" vertical="center"/>
    </xf>
    <xf numFmtId="0" fontId="56" fillId="0" borderId="0" xfId="0" applyFont="1" applyAlignment="1">
      <alignment horizontal="center" vertical="center"/>
    </xf>
    <xf numFmtId="0" fontId="6" fillId="0" borderId="0" xfId="0" applyFont="1">
      <alignment vertical="center"/>
    </xf>
    <xf numFmtId="0" fontId="24" fillId="0" borderId="18" xfId="0" applyFont="1" applyBorder="1" applyAlignment="1">
      <alignment horizontal="center" vertical="center"/>
    </xf>
    <xf numFmtId="0" fontId="24" fillId="0" borderId="7" xfId="0" applyFont="1" applyBorder="1" applyAlignment="1">
      <alignment horizontal="center" vertical="center"/>
    </xf>
    <xf numFmtId="0" fontId="24" fillId="0" borderId="77" xfId="0" applyFont="1" applyBorder="1" applyAlignment="1">
      <alignment horizontal="center" vertical="center"/>
    </xf>
    <xf numFmtId="0" fontId="57" fillId="4" borderId="78" xfId="0" applyFont="1" applyFill="1" applyBorder="1" applyAlignment="1">
      <alignment horizontal="center" vertical="center" shrinkToFit="1"/>
    </xf>
    <xf numFmtId="0" fontId="58" fillId="14" borderId="79" xfId="20" applyFont="1" applyFill="1" applyBorder="1" applyAlignment="1">
      <alignment vertical="center"/>
    </xf>
    <xf numFmtId="0" fontId="42" fillId="4" borderId="78" xfId="0" applyFont="1" applyFill="1" applyBorder="1" applyAlignment="1">
      <alignment horizontal="center" vertical="center" shrinkToFit="1"/>
    </xf>
    <xf numFmtId="0" fontId="59" fillId="0" borderId="0" xfId="0" applyFont="1" applyAlignment="1">
      <alignment horizontal="centerContinuous" vertical="center" wrapText="1"/>
    </xf>
    <xf numFmtId="0" fontId="37" fillId="0" borderId="0" xfId="14" applyFont="1" applyProtection="1">
      <alignment vertical="center"/>
      <protection locked="0"/>
    </xf>
    <xf numFmtId="0" fontId="25" fillId="0" borderId="0" xfId="0" applyFont="1" applyAlignment="1">
      <alignment horizontal="left" vertical="center" wrapText="1"/>
    </xf>
    <xf numFmtId="0" fontId="60" fillId="0" borderId="0" xfId="14" applyFont="1" applyProtection="1">
      <alignment vertical="center"/>
      <protection locked="0"/>
    </xf>
    <xf numFmtId="0" fontId="37" fillId="0" borderId="0" xfId="14" applyFont="1" applyAlignment="1" applyProtection="1">
      <alignment vertical="top"/>
      <protection locked="0"/>
    </xf>
    <xf numFmtId="0" fontId="61" fillId="0" borderId="0" xfId="14" applyFont="1" applyAlignment="1" applyProtection="1">
      <alignment horizontal="center" vertical="center" textRotation="255" wrapText="1"/>
      <protection locked="0"/>
    </xf>
    <xf numFmtId="0" fontId="61" fillId="0" borderId="0" xfId="0" applyFont="1" applyAlignment="1">
      <alignment horizontal="center" vertical="center" textRotation="255" wrapText="1"/>
    </xf>
    <xf numFmtId="0" fontId="6" fillId="0" borderId="0" xfId="0" applyFont="1" applyAlignment="1">
      <alignment horizontal="left" vertical="center"/>
    </xf>
    <xf numFmtId="0" fontId="62" fillId="0" borderId="0" xfId="0" applyFont="1" applyAlignment="1">
      <alignment horizontal="left" vertical="center" wrapText="1"/>
    </xf>
    <xf numFmtId="0" fontId="6" fillId="0" borderId="0" xfId="0" applyFont="1" applyAlignment="1">
      <alignment horizontal="left" vertical="center" wrapText="1"/>
    </xf>
    <xf numFmtId="0" fontId="55" fillId="0" borderId="0" xfId="0" applyFont="1" applyAlignment="1">
      <alignment horizontal="center" vertical="center"/>
    </xf>
    <xf numFmtId="0" fontId="61" fillId="0" borderId="0" xfId="0" applyFont="1" applyAlignment="1">
      <alignment horizontal="center" vertical="center"/>
    </xf>
    <xf numFmtId="0" fontId="24" fillId="0" borderId="18" xfId="0" applyFont="1" applyBorder="1" applyAlignment="1">
      <alignment horizontal="center" vertical="center" wrapText="1"/>
    </xf>
    <xf numFmtId="0" fontId="58" fillId="14" borderId="80" xfId="20" applyFont="1" applyFill="1" applyBorder="1" applyAlignment="1">
      <alignment vertical="center"/>
    </xf>
    <xf numFmtId="0" fontId="63" fillId="0" borderId="0" xfId="0" applyFont="1" applyAlignment="1">
      <alignment horizontal="centerContinuous" vertical="center" wrapText="1"/>
    </xf>
    <xf numFmtId="0" fontId="31" fillId="0" borderId="0" xfId="14" applyFont="1" applyProtection="1">
      <alignment vertical="center"/>
      <protection locked="0"/>
    </xf>
    <xf numFmtId="0" fontId="0" fillId="0" borderId="0" xfId="0" applyAlignment="1">
      <alignment horizontal="left" vertical="center" wrapText="1"/>
    </xf>
    <xf numFmtId="0" fontId="61" fillId="0" borderId="0" xfId="14" applyFont="1" applyAlignment="1" applyProtection="1">
      <alignment vertical="center" wrapText="1"/>
      <protection locked="0"/>
    </xf>
    <xf numFmtId="0" fontId="61" fillId="0" borderId="0" xfId="0" applyFont="1" applyAlignment="1">
      <alignment vertical="center" wrapText="1"/>
    </xf>
    <xf numFmtId="0" fontId="64" fillId="0" borderId="0" xfId="0" applyFont="1">
      <alignment vertical="center"/>
    </xf>
    <xf numFmtId="0" fontId="57" fillId="4" borderId="78" xfId="0" applyFont="1" applyFill="1" applyBorder="1" applyAlignment="1">
      <alignment horizontal="left" vertical="center" shrinkToFit="1"/>
    </xf>
    <xf numFmtId="0" fontId="42" fillId="4" borderId="78" xfId="0" applyFont="1" applyFill="1" applyBorder="1" applyAlignment="1">
      <alignment horizontal="left" vertical="center" shrinkToFit="1"/>
    </xf>
    <xf numFmtId="0" fontId="65" fillId="0" borderId="0" xfId="14" applyFont="1" applyAlignment="1" applyProtection="1">
      <alignment horizontal="right" vertical="top" wrapText="1"/>
      <protection locked="0"/>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37" fillId="0" borderId="81" xfId="0" applyFont="1" applyBorder="1" applyAlignment="1">
      <alignment horizontal="center" vertical="top"/>
    </xf>
    <xf numFmtId="0" fontId="57" fillId="5" borderId="78" xfId="0" applyFont="1" applyFill="1" applyBorder="1" applyAlignment="1">
      <alignment horizontal="left" vertical="center" shrinkToFit="1"/>
    </xf>
    <xf numFmtId="0" fontId="42" fillId="5" borderId="78" xfId="0" applyFont="1" applyFill="1" applyBorder="1" applyAlignment="1">
      <alignment horizontal="left" vertical="center" shrinkToFit="1"/>
    </xf>
    <xf numFmtId="0" fontId="37" fillId="0" borderId="0" xfId="14" applyFont="1" applyAlignment="1" applyProtection="1">
      <alignment vertical="top" wrapText="1"/>
      <protection locked="0"/>
    </xf>
    <xf numFmtId="0" fontId="25" fillId="0" borderId="12" xfId="0" applyFont="1" applyBorder="1" applyAlignment="1">
      <alignment horizontal="center" vertical="center"/>
    </xf>
    <xf numFmtId="0" fontId="24" fillId="0" borderId="77" xfId="0" applyFont="1" applyBorder="1" applyAlignment="1">
      <alignment horizontal="center" vertical="center" wrapText="1"/>
    </xf>
    <xf numFmtId="0" fontId="25" fillId="0" borderId="1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24" fillId="0" borderId="81" xfId="0" applyFont="1" applyBorder="1" applyAlignment="1">
      <alignment horizontal="center" vertical="center" wrapText="1"/>
    </xf>
    <xf numFmtId="58" fontId="66" fillId="6" borderId="21" xfId="0" applyNumberFormat="1" applyFont="1" applyFill="1" applyBorder="1" applyAlignment="1">
      <alignment horizontal="centerContinuous" vertical="center"/>
    </xf>
    <xf numFmtId="0" fontId="61" fillId="0" borderId="12" xfId="0" applyFont="1" applyBorder="1" applyAlignment="1">
      <alignment horizontal="center" vertical="center"/>
    </xf>
    <xf numFmtId="0" fontId="24" fillId="0" borderId="17" xfId="0" applyFont="1" applyBorder="1" applyAlignment="1">
      <alignment horizontal="center" vertical="center" wrapText="1"/>
    </xf>
    <xf numFmtId="0" fontId="57" fillId="4" borderId="82" xfId="0" applyFont="1" applyFill="1" applyBorder="1" applyAlignment="1">
      <alignment horizontal="center" vertical="center" wrapText="1"/>
    </xf>
    <xf numFmtId="0" fontId="57" fillId="4" borderId="78" xfId="0" applyFont="1" applyFill="1" applyBorder="1" applyAlignment="1">
      <alignment horizontal="center" vertical="center" wrapText="1"/>
    </xf>
    <xf numFmtId="0" fontId="42" fillId="4" borderId="78" xfId="0" applyFont="1" applyFill="1" applyBorder="1" applyAlignment="1">
      <alignment horizontal="center" vertical="center" wrapText="1"/>
    </xf>
    <xf numFmtId="0" fontId="6" fillId="0" borderId="0" xfId="14" applyFont="1" applyAlignment="1" applyProtection="1">
      <alignment horizontal="center" vertical="center"/>
      <protection locked="0"/>
    </xf>
    <xf numFmtId="0" fontId="60" fillId="0" borderId="0" xfId="0" applyFont="1" applyAlignment="1">
      <alignment horizontal="left" vertical="center" wrapText="1"/>
    </xf>
    <xf numFmtId="0" fontId="65" fillId="0" borderId="0" xfId="14" applyFont="1" applyAlignment="1" applyProtection="1">
      <alignment vertical="top"/>
      <protection locked="0"/>
    </xf>
    <xf numFmtId="0" fontId="60" fillId="0" borderId="0" xfId="0" applyFont="1">
      <alignment vertical="center"/>
    </xf>
    <xf numFmtId="0" fontId="0" fillId="6" borderId="21" xfId="0" applyFill="1" applyBorder="1" applyAlignment="1">
      <alignment horizontal="centerContinuous" vertical="center"/>
    </xf>
    <xf numFmtId="0" fontId="61" fillId="0" borderId="14" xfId="0" applyFont="1" applyBorder="1" applyAlignment="1">
      <alignment horizontal="center" vertical="center"/>
    </xf>
    <xf numFmtId="0" fontId="53" fillId="0" borderId="0" xfId="14" applyFont="1" applyProtection="1">
      <alignment vertical="center"/>
      <protection locked="0"/>
    </xf>
    <xf numFmtId="0" fontId="67" fillId="0" borderId="0" xfId="14" applyFont="1" applyAlignment="1" applyProtection="1">
      <alignment vertical="top"/>
      <protection locked="0"/>
    </xf>
    <xf numFmtId="0" fontId="67" fillId="0" borderId="0" xfId="14" applyFont="1" applyProtection="1">
      <alignment vertical="center"/>
      <protection locked="0"/>
    </xf>
    <xf numFmtId="0" fontId="68" fillId="0" borderId="0" xfId="14" applyFont="1" applyAlignment="1" applyProtection="1">
      <alignment horizontal="center" vertical="center"/>
      <protection locked="0"/>
    </xf>
    <xf numFmtId="0" fontId="68" fillId="0" borderId="6" xfId="14" applyFont="1" applyBorder="1" applyAlignment="1" applyProtection="1">
      <alignment horizontal="center" vertical="center"/>
      <protection locked="0"/>
    </xf>
    <xf numFmtId="0" fontId="68" fillId="5" borderId="78" xfId="0" applyFont="1" applyFill="1" applyBorder="1">
      <alignment vertical="center"/>
    </xf>
    <xf numFmtId="0" fontId="54" fillId="5" borderId="78" xfId="0" applyFont="1" applyFill="1" applyBorder="1">
      <alignment vertical="center"/>
    </xf>
    <xf numFmtId="0" fontId="54" fillId="0" borderId="0" xfId="0" applyFont="1" applyAlignment="1">
      <alignment vertical="top"/>
    </xf>
    <xf numFmtId="0" fontId="69" fillId="0" borderId="0" xfId="14" applyFont="1" applyAlignment="1" applyProtection="1">
      <alignment horizontal="center" vertical="center"/>
      <protection locked="0"/>
    </xf>
    <xf numFmtId="0" fontId="61" fillId="0" borderId="58" xfId="0" applyFont="1" applyBorder="1" applyAlignment="1">
      <alignment horizontal="center" vertical="center"/>
    </xf>
    <xf numFmtId="0" fontId="69" fillId="0" borderId="17" xfId="14" applyFont="1" applyBorder="1" applyAlignment="1" applyProtection="1">
      <alignment horizontal="center" vertical="center" wrapText="1"/>
      <protection locked="0"/>
    </xf>
    <xf numFmtId="0" fontId="70" fillId="5" borderId="82" xfId="0" applyFont="1" applyFill="1" applyBorder="1" applyAlignment="1">
      <alignment vertical="center" shrinkToFit="1"/>
    </xf>
    <xf numFmtId="0" fontId="71" fillId="5" borderId="78" xfId="14" applyFont="1" applyFill="1" applyBorder="1" applyAlignment="1" applyProtection="1">
      <alignment vertical="center" wrapText="1"/>
      <protection locked="0"/>
    </xf>
    <xf numFmtId="0" fontId="70" fillId="5" borderId="78" xfId="0" applyFont="1" applyFill="1" applyBorder="1" applyAlignment="1">
      <alignment vertical="center" shrinkToFit="1"/>
    </xf>
    <xf numFmtId="0" fontId="69" fillId="5" borderId="78" xfId="0" applyFont="1" applyFill="1" applyBorder="1">
      <alignment vertical="center"/>
    </xf>
    <xf numFmtId="0" fontId="53" fillId="5" borderId="78" xfId="0" applyFont="1" applyFill="1" applyBorder="1">
      <alignment vertical="center"/>
    </xf>
    <xf numFmtId="0" fontId="61" fillId="0" borderId="4" xfId="0" applyFont="1" applyBorder="1" applyAlignment="1">
      <alignment horizontal="center" vertical="center"/>
    </xf>
    <xf numFmtId="0" fontId="69" fillId="0" borderId="15" xfId="14" applyFont="1" applyBorder="1" applyAlignment="1" applyProtection="1">
      <alignment horizontal="center" vertical="center"/>
      <protection locked="0"/>
    </xf>
    <xf numFmtId="0" fontId="69" fillId="0" borderId="18" xfId="14" applyFont="1" applyBorder="1" applyAlignment="1" applyProtection="1">
      <alignment horizontal="center" vertical="center" wrapText="1"/>
      <protection locked="0"/>
    </xf>
    <xf numFmtId="0" fontId="61" fillId="0" borderId="15" xfId="0" applyFont="1" applyBorder="1" applyAlignment="1">
      <alignment horizontal="center" vertical="center"/>
    </xf>
    <xf numFmtId="0" fontId="72" fillId="0" borderId="0" xfId="14" applyFont="1" applyAlignment="1" applyProtection="1">
      <protection locked="0"/>
    </xf>
    <xf numFmtId="0" fontId="0" fillId="0" borderId="6" xfId="0" applyBorder="1">
      <alignment vertical="center"/>
    </xf>
    <xf numFmtId="0" fontId="73" fillId="0" borderId="0" xfId="0" applyFont="1">
      <alignment vertical="center"/>
    </xf>
    <xf numFmtId="0" fontId="35" fillId="0" borderId="0" xfId="0" applyFont="1" applyProtection="1">
      <alignment vertical="center"/>
      <protection locked="0"/>
    </xf>
    <xf numFmtId="0" fontId="25" fillId="2" borderId="0" xfId="20" applyFont="1" applyFill="1" applyProtection="1">
      <protection locked="0"/>
    </xf>
    <xf numFmtId="0" fontId="25" fillId="0" borderId="0" xfId="20" applyFont="1"/>
    <xf numFmtId="0" fontId="25" fillId="0" borderId="0" xfId="20" applyFont="1" applyAlignment="1">
      <alignment shrinkToFit="1"/>
    </xf>
    <xf numFmtId="0" fontId="25" fillId="0" borderId="0" xfId="20" applyFont="1" applyAlignment="1">
      <alignment wrapText="1"/>
    </xf>
    <xf numFmtId="0" fontId="25" fillId="0" borderId="0" xfId="20" applyFont="1" applyAlignment="1">
      <alignment horizontal="left" wrapText="1"/>
    </xf>
    <xf numFmtId="0" fontId="25" fillId="0" borderId="0" xfId="20" applyFont="1" applyAlignment="1">
      <alignment horizontal="left"/>
    </xf>
    <xf numFmtId="0" fontId="24" fillId="6" borderId="0" xfId="0" applyFont="1" applyFill="1" applyAlignment="1">
      <alignment vertical="center"/>
    </xf>
    <xf numFmtId="0" fontId="5" fillId="0" borderId="17" xfId="20" applyFont="1" applyBorder="1" applyAlignment="1">
      <alignment horizontal="left" vertical="top"/>
    </xf>
    <xf numFmtId="0" fontId="5" fillId="0" borderId="0" xfId="20" applyFont="1" applyAlignment="1">
      <alignment horizontal="left" vertical="center" wrapText="1"/>
    </xf>
    <xf numFmtId="0" fontId="74" fillId="7" borderId="17" xfId="20" applyFont="1" applyFill="1" applyBorder="1" applyAlignment="1">
      <alignment horizontal="center" vertical="center" wrapText="1"/>
    </xf>
    <xf numFmtId="0" fontId="27" fillId="5" borderId="17" xfId="20" applyFont="1" applyFill="1" applyBorder="1" applyAlignment="1">
      <alignment horizontal="center" vertical="center" wrapText="1"/>
    </xf>
    <xf numFmtId="0" fontId="75" fillId="14" borderId="4" xfId="20" applyFont="1" applyFill="1" applyBorder="1" applyAlignment="1">
      <alignment horizontal="center" vertical="center"/>
    </xf>
    <xf numFmtId="0" fontId="5" fillId="2" borderId="0" xfId="20" applyFont="1" applyFill="1" applyAlignment="1">
      <alignment horizontal="center" vertical="center" wrapText="1"/>
    </xf>
    <xf numFmtId="0" fontId="5" fillId="7" borderId="4" xfId="20" applyFont="1" applyFill="1" applyBorder="1" applyAlignment="1">
      <alignment horizontal="left" vertical="center" wrapText="1"/>
    </xf>
    <xf numFmtId="0" fontId="76" fillId="6" borderId="4" xfId="20" applyFont="1" applyFill="1" applyBorder="1" applyAlignment="1">
      <alignment horizontal="center" vertical="center" wrapText="1"/>
    </xf>
    <xf numFmtId="0" fontId="5" fillId="13" borderId="17" xfId="20" applyFont="1" applyFill="1" applyBorder="1" applyAlignment="1">
      <alignment horizontal="center" vertical="center"/>
    </xf>
    <xf numFmtId="0" fontId="5" fillId="13" borderId="17" xfId="20" applyFont="1" applyFill="1" applyBorder="1" applyAlignment="1">
      <alignment horizontal="left" vertical="center"/>
    </xf>
    <xf numFmtId="0" fontId="77" fillId="4" borderId="17" xfId="20" applyFont="1" applyFill="1" applyBorder="1" applyAlignment="1">
      <alignment horizontal="center" vertical="center"/>
    </xf>
    <xf numFmtId="0" fontId="78" fillId="13" borderId="17" xfId="20" applyFont="1" applyFill="1" applyBorder="1" applyAlignment="1">
      <alignment horizontal="center" vertical="center"/>
    </xf>
    <xf numFmtId="0" fontId="78" fillId="13" borderId="35" xfId="20" applyFont="1" applyFill="1" applyBorder="1" applyAlignment="1">
      <alignment horizontal="center" vertical="center"/>
    </xf>
    <xf numFmtId="0" fontId="78" fillId="0" borderId="6" xfId="20" applyFont="1" applyBorder="1" applyAlignment="1">
      <alignment horizontal="center" vertical="center"/>
    </xf>
    <xf numFmtId="0" fontId="79" fillId="0" borderId="83" xfId="20" applyFont="1" applyBorder="1" applyAlignment="1">
      <alignment horizontal="center" vertical="center" shrinkToFit="1"/>
    </xf>
    <xf numFmtId="0" fontId="80" fillId="0" borderId="0" xfId="0" applyFont="1">
      <alignment vertical="center"/>
    </xf>
    <xf numFmtId="0" fontId="42" fillId="4" borderId="84" xfId="20" applyFont="1" applyFill="1" applyBorder="1" applyAlignment="1">
      <alignment horizontal="center" vertical="center" wrapText="1"/>
    </xf>
    <xf numFmtId="0" fontId="26" fillId="13" borderId="7" xfId="20" applyFont="1" applyFill="1" applyBorder="1" applyAlignment="1">
      <alignment horizontal="center" vertical="center"/>
    </xf>
    <xf numFmtId="0" fontId="26" fillId="13" borderId="17" xfId="20" applyFont="1" applyFill="1" applyBorder="1" applyAlignment="1">
      <alignment horizontal="center" vertical="center"/>
    </xf>
    <xf numFmtId="0" fontId="26" fillId="13" borderId="17" xfId="20" applyFont="1" applyFill="1" applyBorder="1" applyAlignment="1">
      <alignment horizontal="left" vertical="center"/>
    </xf>
    <xf numFmtId="0" fontId="26" fillId="13" borderId="18" xfId="20" applyFont="1" applyFill="1" applyBorder="1" applyAlignment="1">
      <alignment horizontal="center" vertical="center"/>
    </xf>
    <xf numFmtId="0" fontId="26" fillId="13" borderId="17" xfId="20" applyFont="1" applyFill="1" applyBorder="1" applyAlignment="1">
      <alignment horizontal="center" vertical="center" textRotation="255"/>
    </xf>
    <xf numFmtId="0" fontId="37" fillId="0" borderId="58" xfId="20" applyFont="1" applyBorder="1" applyAlignment="1">
      <alignment horizontal="left" vertical="top" wrapText="1"/>
    </xf>
    <xf numFmtId="0" fontId="26" fillId="13" borderId="17" xfId="20" applyFont="1" applyFill="1" applyBorder="1" applyAlignment="1">
      <alignment horizontal="center" vertical="center" wrapText="1"/>
    </xf>
    <xf numFmtId="194" fontId="26" fillId="6" borderId="17" xfId="20" applyNumberFormat="1" applyFont="1" applyFill="1" applyBorder="1" applyAlignment="1">
      <alignment horizontal="center" vertical="center"/>
    </xf>
    <xf numFmtId="0" fontId="32" fillId="13" borderId="17" xfId="20" applyFont="1" applyFill="1" applyBorder="1" applyAlignment="1">
      <alignment horizontal="center" vertical="center"/>
    </xf>
    <xf numFmtId="0" fontId="37" fillId="6" borderId="18" xfId="20" applyFont="1" applyFill="1" applyBorder="1" applyAlignment="1">
      <alignment horizontal="center" vertical="top"/>
    </xf>
    <xf numFmtId="0" fontId="37" fillId="6" borderId="7" xfId="20" applyFont="1" applyFill="1" applyBorder="1" applyAlignment="1">
      <alignment horizontal="center" vertical="center"/>
    </xf>
    <xf numFmtId="0" fontId="37" fillId="6" borderId="8" xfId="20" applyFont="1" applyFill="1" applyBorder="1" applyAlignment="1">
      <alignment horizontal="center" vertical="center"/>
    </xf>
    <xf numFmtId="0" fontId="24" fillId="6" borderId="18" xfId="20" applyFont="1" applyFill="1" applyBorder="1" applyAlignment="1">
      <alignment horizontal="center" vertical="top"/>
    </xf>
    <xf numFmtId="0" fontId="37" fillId="6" borderId="18" xfId="20" applyFont="1" applyFill="1" applyBorder="1" applyAlignment="1">
      <alignment horizontal="center" vertical="center"/>
    </xf>
    <xf numFmtId="0" fontId="75" fillId="14" borderId="12" xfId="20" applyFont="1" applyFill="1" applyBorder="1" applyAlignment="1">
      <alignment horizontal="center" vertical="center"/>
    </xf>
    <xf numFmtId="0" fontId="30" fillId="2" borderId="0" xfId="0" applyFont="1" applyFill="1" applyAlignment="1">
      <alignment horizontal="center" vertical="center" wrapText="1"/>
    </xf>
    <xf numFmtId="0" fontId="5" fillId="7" borderId="12" xfId="0" applyFont="1" applyFill="1" applyBorder="1" applyAlignment="1">
      <alignment horizontal="left" vertical="center" wrapText="1"/>
    </xf>
    <xf numFmtId="0" fontId="76" fillId="6" borderId="12" xfId="0" applyFont="1" applyFill="1" applyBorder="1" applyAlignment="1">
      <alignment horizontal="center" vertical="center" wrapText="1"/>
    </xf>
    <xf numFmtId="0" fontId="72" fillId="0" borderId="0" xfId="0" applyFont="1" applyAlignment="1">
      <alignment horizontal="left" vertical="center" wrapText="1"/>
    </xf>
    <xf numFmtId="0" fontId="78" fillId="0" borderId="0" xfId="20" applyFont="1" applyAlignment="1">
      <alignment horizontal="center" vertical="center"/>
    </xf>
    <xf numFmtId="0" fontId="79" fillId="0" borderId="41" xfId="20" applyFont="1" applyBorder="1" applyAlignment="1">
      <alignment horizontal="center" vertical="center" shrinkToFit="1"/>
    </xf>
    <xf numFmtId="0" fontId="26" fillId="13" borderId="4" xfId="20" applyFont="1" applyFill="1" applyBorder="1" applyAlignment="1">
      <alignment horizontal="center" vertical="center"/>
    </xf>
    <xf numFmtId="38" fontId="3" fillId="6" borderId="17" xfId="22" applyFont="1" applyFill="1" applyBorder="1" applyAlignment="1" applyProtection="1">
      <alignment horizontal="center" vertical="center" shrinkToFit="1"/>
    </xf>
    <xf numFmtId="38" fontId="3" fillId="6" borderId="24" xfId="22" applyFont="1" applyFill="1" applyBorder="1" applyAlignment="1" applyProtection="1">
      <alignment horizontal="center" vertical="center" shrinkToFit="1"/>
    </xf>
    <xf numFmtId="0" fontId="81" fillId="0" borderId="0" xfId="0" applyFont="1" applyAlignment="1">
      <alignment horizontal="left" vertical="center" wrapText="1"/>
    </xf>
    <xf numFmtId="0" fontId="26" fillId="13" borderId="4" xfId="20" applyFont="1" applyFill="1" applyBorder="1" applyAlignment="1">
      <alignment horizontal="center" vertical="center" wrapText="1"/>
    </xf>
    <xf numFmtId="38" fontId="76" fillId="6" borderId="17" xfId="22" applyFont="1" applyFill="1" applyBorder="1" applyAlignment="1" applyProtection="1">
      <alignment horizontal="center" vertical="center" shrinkToFit="1"/>
    </xf>
    <xf numFmtId="0" fontId="26" fillId="13" borderId="5" xfId="20" applyFont="1" applyFill="1" applyBorder="1" applyAlignment="1">
      <alignment horizontal="center" vertical="center"/>
    </xf>
    <xf numFmtId="0" fontId="26" fillId="13" borderId="5" xfId="20" applyFont="1" applyFill="1" applyBorder="1" applyAlignment="1">
      <alignment horizontal="center" vertical="center" wrapText="1"/>
    </xf>
    <xf numFmtId="38" fontId="69" fillId="5" borderId="4" xfId="22" applyFont="1" applyFill="1" applyBorder="1" applyAlignment="1" applyProtection="1">
      <alignment horizontal="center" vertical="center" shrinkToFit="1"/>
    </xf>
    <xf numFmtId="0" fontId="80" fillId="13" borderId="18" xfId="0" applyFont="1" applyFill="1" applyBorder="1" applyAlignment="1">
      <alignment horizontal="center" vertical="center"/>
    </xf>
    <xf numFmtId="0" fontId="82" fillId="5" borderId="17" xfId="0" applyFont="1" applyFill="1" applyBorder="1" applyAlignment="1">
      <alignment horizontal="center" vertical="center" shrinkToFit="1"/>
    </xf>
    <xf numFmtId="0" fontId="83" fillId="14" borderId="4" xfId="0" applyFont="1" applyFill="1" applyBorder="1" applyAlignment="1">
      <alignment horizontal="center" vertical="center"/>
    </xf>
    <xf numFmtId="195" fontId="31" fillId="6" borderId="4" xfId="0" applyNumberFormat="1" applyFont="1" applyFill="1" applyBorder="1" applyAlignment="1">
      <alignment horizontal="center" vertical="center" shrinkToFit="1"/>
    </xf>
    <xf numFmtId="0" fontId="81" fillId="0" borderId="0" xfId="0" applyFont="1" applyAlignment="1">
      <alignment horizontal="left" vertical="center"/>
    </xf>
    <xf numFmtId="38" fontId="69" fillId="6" borderId="4" xfId="22" applyFont="1" applyFill="1" applyBorder="1" applyAlignment="1" applyProtection="1">
      <alignment horizontal="center" vertical="center" shrinkToFit="1"/>
    </xf>
    <xf numFmtId="0" fontId="41" fillId="0" borderId="0" xfId="0" applyFont="1" applyAlignment="1">
      <alignment horizontal="left" vertical="center" wrapText="1"/>
    </xf>
    <xf numFmtId="0" fontId="41" fillId="0" borderId="0" xfId="0" applyFont="1" applyAlignment="1">
      <alignment horizontal="left"/>
    </xf>
    <xf numFmtId="0" fontId="77" fillId="4" borderId="5" xfId="20" applyFont="1" applyFill="1" applyBorder="1" applyAlignment="1">
      <alignment horizontal="center" vertical="center"/>
    </xf>
    <xf numFmtId="0" fontId="77" fillId="4" borderId="9" xfId="20" applyFont="1" applyFill="1" applyBorder="1" applyAlignment="1">
      <alignment horizontal="center" vertical="center"/>
    </xf>
    <xf numFmtId="0" fontId="77" fillId="4" borderId="85" xfId="0" applyFont="1" applyFill="1" applyBorder="1" applyAlignment="1">
      <alignment horizontal="center" vertical="center" wrapText="1"/>
    </xf>
    <xf numFmtId="0" fontId="81" fillId="0" borderId="0" xfId="0" applyFont="1" applyAlignment="1">
      <alignment horizontal="right" vertical="center"/>
    </xf>
    <xf numFmtId="0" fontId="81" fillId="0" borderId="0" xfId="0" applyFont="1" applyAlignment="1">
      <alignment horizontal="right" vertical="top" wrapText="1"/>
    </xf>
    <xf numFmtId="0" fontId="57" fillId="4" borderId="5" xfId="0" applyFont="1" applyFill="1" applyBorder="1" applyAlignment="1">
      <alignment horizontal="left" vertical="top" wrapText="1"/>
    </xf>
    <xf numFmtId="0" fontId="57" fillId="4" borderId="6" xfId="0" applyFont="1" applyFill="1" applyBorder="1" applyAlignment="1">
      <alignment horizontal="left" vertical="top" wrapText="1"/>
    </xf>
    <xf numFmtId="0" fontId="57" fillId="4" borderId="9" xfId="0" applyFont="1" applyFill="1" applyBorder="1" applyAlignment="1">
      <alignment horizontal="left" vertical="top" wrapText="1"/>
    </xf>
    <xf numFmtId="0" fontId="2" fillId="0" borderId="58" xfId="0" applyFont="1" applyBorder="1" applyAlignment="1">
      <alignment horizontal="left" vertical="top"/>
    </xf>
    <xf numFmtId="0" fontId="80" fillId="13" borderId="17" xfId="0" applyFont="1" applyFill="1" applyBorder="1" applyAlignment="1">
      <alignment horizontal="left" vertical="center"/>
    </xf>
    <xf numFmtId="0" fontId="84" fillId="6" borderId="18" xfId="20" applyFont="1" applyFill="1" applyBorder="1" applyAlignment="1">
      <alignment horizontal="center" vertical="top"/>
    </xf>
    <xf numFmtId="0" fontId="84" fillId="6" borderId="7" xfId="20" applyFont="1" applyFill="1" applyBorder="1" applyAlignment="1">
      <alignment horizontal="center" vertical="center"/>
    </xf>
    <xf numFmtId="0" fontId="84" fillId="6" borderId="8" xfId="20" applyFont="1" applyFill="1" applyBorder="1" applyAlignment="1">
      <alignment horizontal="center" vertical="center"/>
    </xf>
    <xf numFmtId="0" fontId="32" fillId="6" borderId="18" xfId="20" applyFont="1" applyFill="1" applyBorder="1" applyAlignment="1">
      <alignment horizontal="center" vertical="top"/>
    </xf>
    <xf numFmtId="0" fontId="84" fillId="6" borderId="18" xfId="20" applyFont="1" applyFill="1" applyBorder="1" applyAlignment="1">
      <alignment horizontal="center" vertical="center"/>
    </xf>
    <xf numFmtId="0" fontId="81" fillId="0" borderId="0" xfId="0" applyFont="1" applyAlignment="1">
      <alignment horizontal="right" vertical="top"/>
    </xf>
    <xf numFmtId="0" fontId="81" fillId="13" borderId="17" xfId="0" applyFont="1" applyFill="1" applyBorder="1" applyAlignment="1">
      <alignment horizontal="center" vertical="center"/>
    </xf>
    <xf numFmtId="0" fontId="81" fillId="0" borderId="17" xfId="0" applyFont="1" applyBorder="1" applyAlignment="1">
      <alignment horizontal="left" vertical="center"/>
    </xf>
    <xf numFmtId="0" fontId="81" fillId="5" borderId="17" xfId="0" applyFont="1" applyFill="1" applyBorder="1" applyAlignment="1">
      <alignment horizontal="left" vertical="center" wrapText="1"/>
    </xf>
    <xf numFmtId="0" fontId="85" fillId="13" borderId="17" xfId="0" applyFont="1" applyFill="1" applyBorder="1" applyAlignment="1">
      <alignment horizontal="center" vertical="center" wrapText="1"/>
    </xf>
    <xf numFmtId="0" fontId="85" fillId="13" borderId="35" xfId="0" applyFont="1" applyFill="1" applyBorder="1" applyAlignment="1">
      <alignment horizontal="center" vertical="center" wrapText="1"/>
    </xf>
    <xf numFmtId="0" fontId="86" fillId="6" borderId="86" xfId="0" applyFont="1" applyFill="1" applyBorder="1" applyAlignment="1">
      <alignment horizontal="center" vertical="center" wrapText="1"/>
    </xf>
    <xf numFmtId="0" fontId="44" fillId="6" borderId="87" xfId="0" applyFont="1" applyFill="1" applyBorder="1" applyAlignment="1">
      <alignment horizontal="center" vertical="center" wrapText="1"/>
    </xf>
    <xf numFmtId="38" fontId="87" fillId="6" borderId="88" xfId="0" applyNumberFormat="1" applyFont="1" applyFill="1" applyBorder="1" applyAlignment="1">
      <alignment horizontal="right" vertical="center" shrinkToFit="1"/>
    </xf>
    <xf numFmtId="0" fontId="26" fillId="13" borderId="12" xfId="20" applyFont="1" applyFill="1" applyBorder="1" applyAlignment="1">
      <alignment horizontal="center" vertical="center"/>
    </xf>
    <xf numFmtId="0" fontId="0" fillId="0" borderId="12" xfId="0" applyBorder="1" applyAlignment="1">
      <alignment horizontal="center" vertical="center"/>
    </xf>
    <xf numFmtId="0" fontId="26" fillId="13" borderId="58" xfId="20" applyFont="1" applyFill="1" applyBorder="1" applyAlignment="1">
      <alignment horizontal="center" vertical="center"/>
    </xf>
    <xf numFmtId="0" fontId="26" fillId="13" borderId="15" xfId="20" applyFont="1" applyFill="1" applyBorder="1" applyAlignment="1">
      <alignment horizontal="center" vertical="center" wrapText="1"/>
    </xf>
    <xf numFmtId="38" fontId="69" fillId="5" borderId="14" xfId="22" applyFont="1" applyFill="1" applyBorder="1" applyAlignment="1" applyProtection="1">
      <alignment horizontal="center" vertical="center" shrinkToFit="1"/>
    </xf>
    <xf numFmtId="0" fontId="83" fillId="14" borderId="12" xfId="0" applyFont="1" applyFill="1" applyBorder="1" applyAlignment="1">
      <alignment horizontal="center" vertical="center"/>
    </xf>
    <xf numFmtId="195" fontId="31" fillId="6" borderId="12" xfId="0" applyNumberFormat="1" applyFont="1" applyFill="1" applyBorder="1" applyAlignment="1">
      <alignment horizontal="center" vertical="center" shrinkToFit="1"/>
    </xf>
    <xf numFmtId="38" fontId="69" fillId="6" borderId="14" xfId="22" applyFont="1" applyFill="1" applyBorder="1" applyAlignment="1" applyProtection="1">
      <alignment horizontal="center" vertical="center" shrinkToFit="1"/>
    </xf>
    <xf numFmtId="0" fontId="77" fillId="4" borderId="15" xfId="20" applyFont="1" applyFill="1" applyBorder="1" applyAlignment="1">
      <alignment horizontal="center" vertical="center"/>
    </xf>
    <xf numFmtId="0" fontId="77" fillId="4" borderId="23" xfId="20" applyFont="1" applyFill="1" applyBorder="1" applyAlignment="1">
      <alignment horizontal="center" vertical="center"/>
    </xf>
    <xf numFmtId="0" fontId="41" fillId="0" borderId="21" xfId="0" applyFont="1" applyBorder="1" applyAlignment="1">
      <alignment horizontal="left" vertical="center" wrapText="1"/>
    </xf>
    <xf numFmtId="0" fontId="80" fillId="13" borderId="17" xfId="0" applyFont="1" applyFill="1" applyBorder="1" applyAlignment="1">
      <alignment horizontal="center" vertical="center"/>
    </xf>
    <xf numFmtId="0" fontId="80" fillId="0" borderId="14" xfId="0" applyFont="1" applyBorder="1" applyAlignment="1">
      <alignment horizontal="left" vertical="top" wrapText="1"/>
    </xf>
    <xf numFmtId="0" fontId="31" fillId="0" borderId="14" xfId="0" applyFont="1" applyBorder="1" applyAlignment="1">
      <alignment horizontal="left" vertical="top" wrapText="1"/>
    </xf>
    <xf numFmtId="0" fontId="80" fillId="5" borderId="14" xfId="0" applyFont="1" applyFill="1" applyBorder="1" applyAlignment="1">
      <alignment horizontal="left" vertical="top" wrapText="1"/>
    </xf>
    <xf numFmtId="0" fontId="5" fillId="0" borderId="58" xfId="20" applyFont="1" applyBorder="1" applyAlignment="1">
      <alignment horizontal="left" vertical="center" wrapText="1"/>
    </xf>
    <xf numFmtId="0" fontId="81" fillId="0" borderId="0" xfId="0" applyFont="1" applyAlignment="1">
      <alignment horizontal="left" vertical="top" wrapText="1"/>
    </xf>
    <xf numFmtId="0" fontId="57" fillId="4" borderId="58" xfId="0" applyFont="1" applyFill="1" applyBorder="1" applyAlignment="1">
      <alignment horizontal="left" vertical="top" wrapText="1"/>
    </xf>
    <xf numFmtId="0" fontId="57" fillId="4" borderId="0" xfId="0" applyFont="1" applyFill="1" applyAlignment="1">
      <alignment horizontal="left" vertical="top" wrapText="1"/>
    </xf>
    <xf numFmtId="0" fontId="57" fillId="4" borderId="21" xfId="0" applyFont="1" applyFill="1" applyBorder="1" applyAlignment="1">
      <alignment horizontal="left" vertical="top" wrapText="1"/>
    </xf>
    <xf numFmtId="0" fontId="80" fillId="0" borderId="5" xfId="0" applyFont="1" applyBorder="1" applyAlignment="1">
      <alignment horizontal="left" vertical="top" wrapText="1"/>
    </xf>
    <xf numFmtId="0" fontId="80" fillId="0" borderId="9" xfId="0" applyFont="1" applyBorder="1" applyAlignment="1">
      <alignment horizontal="left" vertical="top" wrapText="1"/>
    </xf>
    <xf numFmtId="0" fontId="80" fillId="0" borderId="6" xfId="0" applyFont="1" applyBorder="1" applyAlignment="1">
      <alignment horizontal="left" vertical="top" wrapText="1"/>
    </xf>
    <xf numFmtId="0" fontId="80" fillId="0" borderId="17" xfId="0" applyFont="1" applyBorder="1" applyAlignment="1">
      <alignment horizontal="left" vertical="top" wrapText="1"/>
    </xf>
    <xf numFmtId="0" fontId="88" fillId="13" borderId="17" xfId="0" applyFont="1" applyFill="1" applyBorder="1" applyAlignment="1">
      <alignment horizontal="center" vertical="center"/>
    </xf>
    <xf numFmtId="0" fontId="88" fillId="2" borderId="18" xfId="0" applyFont="1" applyFill="1" applyBorder="1" applyAlignment="1">
      <alignment horizontal="left" vertical="top"/>
    </xf>
    <xf numFmtId="0" fontId="88" fillId="2" borderId="7" xfId="0" applyFont="1" applyFill="1" applyBorder="1" applyAlignment="1">
      <alignment horizontal="left" vertical="top"/>
    </xf>
    <xf numFmtId="0" fontId="88" fillId="2" borderId="8" xfId="0" applyFont="1" applyFill="1" applyBorder="1" applyAlignment="1">
      <alignment horizontal="left" vertical="top"/>
    </xf>
    <xf numFmtId="0" fontId="88" fillId="2" borderId="18" xfId="0" applyFont="1" applyFill="1" applyBorder="1" applyAlignment="1">
      <alignment horizontal="left" vertical="top" wrapText="1"/>
    </xf>
    <xf numFmtId="0" fontId="81" fillId="5" borderId="17" xfId="0" applyFont="1" applyFill="1" applyBorder="1" applyAlignment="1">
      <alignment horizontal="left" vertical="center"/>
    </xf>
    <xf numFmtId="0" fontId="85" fillId="13" borderId="48" xfId="0" applyFont="1" applyFill="1" applyBorder="1" applyAlignment="1">
      <alignment horizontal="center" vertical="center" wrapText="1"/>
    </xf>
    <xf numFmtId="0" fontId="85" fillId="13" borderId="89" xfId="0" applyFont="1" applyFill="1" applyBorder="1" applyAlignment="1">
      <alignment horizontal="center" vertical="center" wrapText="1"/>
    </xf>
    <xf numFmtId="0" fontId="86" fillId="6" borderId="90" xfId="0" applyFont="1" applyFill="1" applyBorder="1" applyAlignment="1">
      <alignment horizontal="center" vertical="center" wrapText="1"/>
    </xf>
    <xf numFmtId="0" fontId="44" fillId="6" borderId="91" xfId="0" applyFont="1" applyFill="1" applyBorder="1" applyAlignment="1">
      <alignment horizontal="center" vertical="center" wrapText="1"/>
    </xf>
    <xf numFmtId="0" fontId="87" fillId="6" borderId="92" xfId="0" applyFont="1" applyFill="1" applyBorder="1" applyAlignment="1">
      <alignment horizontal="right" vertical="center" shrinkToFit="1"/>
    </xf>
    <xf numFmtId="0" fontId="26" fillId="13" borderId="14" xfId="20" applyFont="1" applyFill="1" applyBorder="1" applyAlignment="1">
      <alignment horizontal="center" vertical="center"/>
    </xf>
    <xf numFmtId="0" fontId="80" fillId="13" borderId="5" xfId="0" applyFont="1" applyFill="1" applyBorder="1" applyAlignment="1">
      <alignment horizontal="center" vertical="center" wrapText="1"/>
    </xf>
    <xf numFmtId="0" fontId="80" fillId="13" borderId="4" xfId="0" applyFont="1" applyFill="1" applyBorder="1" applyAlignment="1">
      <alignment horizontal="center" vertical="center"/>
    </xf>
    <xf numFmtId="0" fontId="80" fillId="0" borderId="12" xfId="0" applyFont="1" applyBorder="1" applyAlignment="1">
      <alignment horizontal="left" vertical="center"/>
    </xf>
    <xf numFmtId="0" fontId="80" fillId="0" borderId="12" xfId="0" applyFont="1" applyBorder="1" applyAlignment="1">
      <alignment horizontal="left" vertical="center" wrapText="1"/>
    </xf>
    <xf numFmtId="0" fontId="80" fillId="0" borderId="5" xfId="0" applyFont="1" applyBorder="1" applyAlignment="1">
      <alignment horizontal="left" vertical="center" wrapText="1"/>
    </xf>
    <xf numFmtId="0" fontId="80" fillId="5" borderId="21" xfId="0" applyFont="1" applyFill="1" applyBorder="1" applyAlignment="1">
      <alignment horizontal="left" vertical="center" wrapText="1"/>
    </xf>
    <xf numFmtId="0" fontId="80" fillId="0" borderId="14" xfId="0" applyFont="1" applyBorder="1" applyAlignment="1">
      <alignment horizontal="left" vertical="center" wrapText="1"/>
    </xf>
    <xf numFmtId="0" fontId="80" fillId="0" borderId="15" xfId="0" applyFont="1" applyBorder="1" applyAlignment="1">
      <alignment horizontal="left" vertical="center" wrapText="1"/>
    </xf>
    <xf numFmtId="0" fontId="82" fillId="5" borderId="8" xfId="0" applyFont="1" applyFill="1" applyBorder="1" applyAlignment="1">
      <alignment horizontal="left" vertical="top" wrapText="1"/>
    </xf>
    <xf numFmtId="0" fontId="31" fillId="0" borderId="17" xfId="0" applyFont="1" applyBorder="1" applyAlignment="1">
      <alignment horizontal="left" vertical="top" wrapText="1"/>
    </xf>
    <xf numFmtId="0" fontId="80" fillId="2" borderId="4" xfId="0" applyFont="1" applyFill="1" applyBorder="1" applyAlignment="1">
      <alignment horizontal="left" vertical="center" shrinkToFit="1"/>
    </xf>
    <xf numFmtId="0" fontId="82" fillId="5" borderId="17" xfId="0" applyFont="1" applyFill="1" applyBorder="1" applyAlignment="1">
      <alignment horizontal="left" vertical="center" wrapText="1"/>
    </xf>
    <xf numFmtId="0" fontId="80" fillId="5" borderId="17" xfId="0" applyFont="1" applyFill="1" applyBorder="1" applyAlignment="1">
      <alignment horizontal="left" vertical="top" wrapText="1"/>
    </xf>
    <xf numFmtId="0" fontId="80" fillId="0" borderId="58" xfId="0" applyFont="1" applyBorder="1" applyAlignment="1">
      <alignment horizontal="left" vertical="top" wrapText="1"/>
    </xf>
    <xf numFmtId="0" fontId="80" fillId="0" borderId="21" xfId="0" applyFont="1" applyBorder="1" applyAlignment="1">
      <alignment horizontal="left" vertical="top" wrapText="1"/>
    </xf>
    <xf numFmtId="0" fontId="80" fillId="0" borderId="0" xfId="0" applyFont="1" applyAlignment="1">
      <alignment horizontal="left" vertical="top" wrapText="1"/>
    </xf>
    <xf numFmtId="0" fontId="80" fillId="0" borderId="17" xfId="0" applyFont="1" applyBorder="1" applyAlignment="1">
      <alignment horizontal="left" vertical="center"/>
    </xf>
    <xf numFmtId="0" fontId="85" fillId="13" borderId="2" xfId="0" applyFont="1" applyFill="1" applyBorder="1" applyAlignment="1">
      <alignment horizontal="left" vertical="center"/>
    </xf>
    <xf numFmtId="0" fontId="85" fillId="13" borderId="33" xfId="0" applyFont="1" applyFill="1" applyBorder="1" applyAlignment="1">
      <alignment horizontal="center" vertical="center"/>
    </xf>
    <xf numFmtId="38" fontId="87" fillId="6" borderId="93" xfId="22" applyFont="1" applyFill="1" applyBorder="1" applyAlignment="1" applyProtection="1">
      <alignment horizontal="right" vertical="center" shrinkToFit="1"/>
    </xf>
    <xf numFmtId="38" fontId="87" fillId="6" borderId="94" xfId="22" applyFont="1" applyFill="1" applyBorder="1" applyAlignment="1" applyProtection="1">
      <alignment horizontal="right" vertical="center" shrinkToFit="1"/>
    </xf>
    <xf numFmtId="38" fontId="87" fillId="6" borderId="95" xfId="22" applyFont="1" applyFill="1" applyBorder="1" applyAlignment="1" applyProtection="1">
      <alignment horizontal="right" vertical="center" shrinkToFit="1"/>
    </xf>
    <xf numFmtId="0" fontId="80" fillId="13" borderId="4" xfId="0" applyFont="1" applyFill="1" applyBorder="1" applyAlignment="1">
      <alignment horizontal="center" vertical="center" wrapText="1"/>
    </xf>
    <xf numFmtId="38" fontId="89" fillId="6" borderId="4" xfId="22" applyFont="1" applyFill="1" applyBorder="1" applyAlignment="1" applyProtection="1">
      <alignment horizontal="center" vertical="center" shrinkToFit="1"/>
    </xf>
    <xf numFmtId="38" fontId="89" fillId="6" borderId="10" xfId="22" applyFont="1" applyFill="1" applyBorder="1" applyAlignment="1" applyProtection="1">
      <alignment horizontal="center" vertical="center" shrinkToFit="1"/>
    </xf>
    <xf numFmtId="0" fontId="80" fillId="13" borderId="15" xfId="0" applyFont="1" applyFill="1" applyBorder="1" applyAlignment="1">
      <alignment horizontal="center" vertical="center" wrapText="1"/>
    </xf>
    <xf numFmtId="0" fontId="80" fillId="13" borderId="12" xfId="0" applyFont="1" applyFill="1" applyBorder="1" applyAlignment="1">
      <alignment horizontal="center" vertical="center"/>
    </xf>
    <xf numFmtId="0" fontId="80" fillId="0" borderId="58" xfId="0" applyFont="1" applyBorder="1" applyAlignment="1">
      <alignment horizontal="left" vertical="center"/>
    </xf>
    <xf numFmtId="0" fontId="80" fillId="5" borderId="21" xfId="0" applyFont="1" applyFill="1" applyBorder="1" applyAlignment="1">
      <alignment horizontal="left" vertical="center"/>
    </xf>
    <xf numFmtId="0" fontId="80" fillId="0" borderId="17" xfId="0" applyFont="1" applyBorder="1" applyAlignment="1">
      <alignment horizontal="left" vertical="center" wrapText="1"/>
    </xf>
    <xf numFmtId="0" fontId="80" fillId="0" borderId="18" xfId="0" applyFont="1" applyBorder="1" applyAlignment="1">
      <alignment horizontal="left" vertical="center" wrapText="1"/>
    </xf>
    <xf numFmtId="0" fontId="80" fillId="5" borderId="8" xfId="0" applyFont="1" applyFill="1" applyBorder="1" applyAlignment="1">
      <alignment horizontal="left" vertical="top" wrapText="1"/>
    </xf>
    <xf numFmtId="0" fontId="0" fillId="2" borderId="12" xfId="0" applyFill="1" applyBorder="1" applyAlignment="1">
      <alignment horizontal="left" vertical="center" shrinkToFit="1"/>
    </xf>
    <xf numFmtId="0" fontId="80" fillId="13" borderId="4" xfId="0" applyFont="1" applyFill="1" applyBorder="1" applyAlignment="1">
      <alignment horizontal="left" vertical="center"/>
    </xf>
    <xf numFmtId="0" fontId="74" fillId="7" borderId="17" xfId="20" applyFont="1" applyFill="1" applyBorder="1" applyAlignment="1">
      <alignment horizontal="left" vertical="center" wrapText="1"/>
    </xf>
    <xf numFmtId="0" fontId="75" fillId="14" borderId="12" xfId="20" applyFont="1" applyFill="1" applyBorder="1" applyAlignment="1">
      <alignment vertical="center"/>
    </xf>
    <xf numFmtId="0" fontId="85" fillId="13" borderId="12" xfId="0" applyFont="1" applyFill="1" applyBorder="1" applyAlignment="1">
      <alignment horizontal="left" vertical="center"/>
    </xf>
    <xf numFmtId="38" fontId="87" fillId="0" borderId="82" xfId="22" applyFont="1" applyFill="1" applyBorder="1" applyAlignment="1" applyProtection="1">
      <alignment horizontal="left" vertical="center" wrapText="1"/>
    </xf>
    <xf numFmtId="38" fontId="87" fillId="0" borderId="78" xfId="22" applyFont="1" applyFill="1" applyBorder="1" applyAlignment="1" applyProtection="1">
      <alignment horizontal="left" vertical="center" wrapText="1"/>
    </xf>
    <xf numFmtId="38" fontId="48" fillId="0" borderId="78" xfId="22" applyFont="1" applyFill="1" applyBorder="1" applyAlignment="1" applyProtection="1">
      <alignment horizontal="left" vertical="center" wrapText="1"/>
    </xf>
    <xf numFmtId="38" fontId="87" fillId="0" borderId="96" xfId="22" applyFont="1" applyFill="1" applyBorder="1" applyAlignment="1" applyProtection="1">
      <alignment horizontal="right" vertical="center" shrinkToFit="1"/>
    </xf>
    <xf numFmtId="0" fontId="0" fillId="0" borderId="14" xfId="0" applyBorder="1" applyAlignment="1">
      <alignment horizontal="center" vertical="center"/>
    </xf>
    <xf numFmtId="0" fontId="3" fillId="0" borderId="14" xfId="0" applyFont="1" applyBorder="1" applyAlignment="1">
      <alignment horizontal="center" vertical="center" shrinkToFit="1"/>
    </xf>
    <xf numFmtId="0" fontId="3" fillId="0" borderId="19" xfId="0" applyFont="1" applyBorder="1" applyAlignment="1">
      <alignment horizontal="center" vertical="center" shrinkToFit="1"/>
    </xf>
    <xf numFmtId="0" fontId="80" fillId="13" borderId="5" xfId="0" applyFont="1" applyFill="1" applyBorder="1" applyAlignment="1">
      <alignment horizontal="center" vertical="center"/>
    </xf>
    <xf numFmtId="0" fontId="82" fillId="5" borderId="17" xfId="0" applyFont="1" applyFill="1" applyBorder="1" applyAlignment="1">
      <alignment horizontal="center" vertical="center"/>
    </xf>
    <xf numFmtId="196" fontId="82" fillId="5" borderId="17" xfId="0" applyNumberFormat="1" applyFont="1" applyFill="1" applyBorder="1" applyAlignment="1">
      <alignment horizontal="center" vertical="center" wrapText="1"/>
    </xf>
    <xf numFmtId="0" fontId="90" fillId="4" borderId="0" xfId="0" applyFont="1" applyFill="1" applyAlignment="1">
      <alignment horizontal="center" vertical="center"/>
    </xf>
    <xf numFmtId="0" fontId="57" fillId="4" borderId="0" xfId="0" applyFont="1" applyFill="1" applyAlignment="1">
      <alignment vertical="center"/>
    </xf>
    <xf numFmtId="0" fontId="82" fillId="2" borderId="12" xfId="0" applyFont="1" applyFill="1" applyBorder="1" applyAlignment="1">
      <alignment horizontal="center" vertical="center" wrapText="1"/>
    </xf>
    <xf numFmtId="0" fontId="85" fillId="12" borderId="35" xfId="0" applyFont="1" applyFill="1" applyBorder="1" applyAlignment="1">
      <alignment horizontal="center" vertical="center" wrapText="1"/>
    </xf>
    <xf numFmtId="38" fontId="89" fillId="6" borderId="17" xfId="22" applyFont="1" applyFill="1" applyBorder="1" applyAlignment="1" applyProtection="1">
      <alignment horizontal="center" vertical="center" shrinkToFit="1"/>
    </xf>
    <xf numFmtId="0" fontId="80" fillId="13" borderId="58" xfId="0" applyFont="1" applyFill="1" applyBorder="1" applyAlignment="1">
      <alignment horizontal="center" vertical="center"/>
    </xf>
    <xf numFmtId="38" fontId="69" fillId="5" borderId="12" xfId="22" applyFont="1" applyFill="1" applyBorder="1" applyAlignment="1" applyProtection="1">
      <alignment horizontal="center" vertical="center" shrinkToFit="1"/>
    </xf>
    <xf numFmtId="38" fontId="69" fillId="6" borderId="12" xfId="22" applyFont="1" applyFill="1" applyBorder="1" applyAlignment="1" applyProtection="1">
      <alignment horizontal="center" vertical="center" shrinkToFit="1"/>
    </xf>
    <xf numFmtId="0" fontId="80" fillId="4" borderId="12" xfId="0" applyFont="1" applyFill="1" applyBorder="1" applyAlignment="1">
      <alignment horizontal="left" vertical="center" shrinkToFit="1"/>
    </xf>
    <xf numFmtId="0" fontId="5" fillId="7" borderId="17" xfId="0" applyFont="1" applyFill="1" applyBorder="1" applyAlignment="1">
      <alignment horizontal="left" vertical="center" wrapText="1"/>
    </xf>
    <xf numFmtId="0" fontId="76" fillId="6" borderId="17" xfId="0" applyFont="1" applyFill="1" applyBorder="1" applyAlignment="1">
      <alignment horizontal="center" vertical="center" wrapText="1"/>
    </xf>
    <xf numFmtId="38" fontId="87" fillId="6" borderId="82" xfId="22" applyFont="1" applyFill="1" applyBorder="1" applyAlignment="1" applyProtection="1">
      <alignment horizontal="right" vertical="center" shrinkToFit="1"/>
    </xf>
    <xf numFmtId="38" fontId="87" fillId="6" borderId="78" xfId="22" applyFont="1" applyFill="1" applyBorder="1" applyAlignment="1" applyProtection="1">
      <alignment horizontal="right" vertical="center" shrinkToFit="1"/>
    </xf>
    <xf numFmtId="38" fontId="87" fillId="6" borderId="96" xfId="22" applyFont="1" applyFill="1" applyBorder="1" applyAlignment="1" applyProtection="1">
      <alignment horizontal="right" vertical="center" shrinkToFit="1"/>
    </xf>
    <xf numFmtId="0" fontId="31" fillId="13" borderId="4" xfId="0" applyFont="1" applyFill="1" applyBorder="1" applyAlignment="1">
      <alignment horizontal="center" vertical="center" wrapText="1"/>
    </xf>
    <xf numFmtId="38" fontId="76" fillId="6" borderId="4" xfId="22" applyFont="1" applyFill="1" applyBorder="1" applyAlignment="1" applyProtection="1">
      <alignment horizontal="center" vertical="center" shrinkToFit="1"/>
    </xf>
    <xf numFmtId="0" fontId="80" fillId="13" borderId="14" xfId="0" applyFont="1" applyFill="1" applyBorder="1" applyAlignment="1">
      <alignment horizontal="center" vertical="center"/>
    </xf>
    <xf numFmtId="0" fontId="80" fillId="13" borderId="15" xfId="0" applyFont="1" applyFill="1" applyBorder="1" applyAlignment="1">
      <alignment horizontal="center" vertical="center"/>
    </xf>
    <xf numFmtId="0" fontId="77" fillId="4" borderId="14" xfId="20" applyFont="1" applyFill="1" applyBorder="1" applyAlignment="1">
      <alignment horizontal="center" vertical="center"/>
    </xf>
    <xf numFmtId="0" fontId="42" fillId="4" borderId="0" xfId="20" applyFont="1" applyFill="1" applyAlignment="1">
      <alignment horizontal="center" vertical="center"/>
    </xf>
    <xf numFmtId="0" fontId="85" fillId="13" borderId="42" xfId="0" applyFont="1" applyFill="1" applyBorder="1" applyAlignment="1">
      <alignment horizontal="center" vertical="center" wrapText="1"/>
    </xf>
    <xf numFmtId="38" fontId="87" fillId="6" borderId="97" xfId="22" applyFont="1" applyFill="1" applyBorder="1" applyAlignment="1" applyProtection="1">
      <alignment horizontal="right" vertical="center" shrinkToFit="1"/>
    </xf>
    <xf numFmtId="38" fontId="87" fillId="6" borderId="98" xfId="22" applyFont="1" applyFill="1" applyBorder="1" applyAlignment="1" applyProtection="1">
      <alignment horizontal="right" vertical="center" shrinkToFit="1"/>
    </xf>
    <xf numFmtId="38" fontId="87" fillId="6" borderId="99" xfId="22" applyFont="1" applyFill="1" applyBorder="1" applyAlignment="1" applyProtection="1">
      <alignment horizontal="right" vertical="center" shrinkToFit="1"/>
    </xf>
    <xf numFmtId="0" fontId="2" fillId="0" borderId="14" xfId="0" applyFont="1" applyBorder="1" applyAlignment="1">
      <alignment horizontal="center" vertical="center"/>
    </xf>
    <xf numFmtId="0" fontId="76" fillId="0" borderId="14" xfId="0" applyFont="1" applyBorder="1" applyAlignment="1">
      <alignment horizontal="center" vertical="center" shrinkToFit="1"/>
    </xf>
    <xf numFmtId="0" fontId="80" fillId="13" borderId="9" xfId="0" applyFont="1" applyFill="1" applyBorder="1" applyAlignment="1">
      <alignment horizontal="center" vertical="center"/>
    </xf>
    <xf numFmtId="3" fontId="89" fillId="0" borderId="17" xfId="0" applyNumberFormat="1" applyFont="1" applyBorder="1" applyAlignment="1">
      <alignment horizontal="center" vertical="center" shrinkToFit="1"/>
    </xf>
    <xf numFmtId="38" fontId="69" fillId="5" borderId="9" xfId="22" applyFont="1" applyFill="1" applyBorder="1" applyAlignment="1" applyProtection="1">
      <alignment horizontal="center" vertical="center" shrinkToFit="1"/>
    </xf>
    <xf numFmtId="0" fontId="80" fillId="0" borderId="15" xfId="0" applyFont="1" applyBorder="1" applyAlignment="1">
      <alignment horizontal="left" vertical="top" wrapText="1"/>
    </xf>
    <xf numFmtId="0" fontId="80" fillId="0" borderId="23" xfId="0" applyFont="1" applyBorder="1" applyAlignment="1">
      <alignment horizontal="left" vertical="top" wrapText="1"/>
    </xf>
    <xf numFmtId="0" fontId="80" fillId="0" borderId="16" xfId="0" applyFont="1" applyBorder="1" applyAlignment="1">
      <alignment horizontal="left" vertical="top" wrapText="1"/>
    </xf>
    <xf numFmtId="0" fontId="80" fillId="0" borderId="4" xfId="0" applyFont="1" applyBorder="1" applyAlignment="1">
      <alignment horizontal="left" vertical="top" wrapText="1"/>
    </xf>
    <xf numFmtId="3" fontId="91" fillId="4" borderId="0" xfId="0" applyNumberFormat="1" applyFont="1" applyFill="1">
      <alignment vertical="center"/>
    </xf>
    <xf numFmtId="0" fontId="88" fillId="2" borderId="5" xfId="0" applyFont="1" applyFill="1" applyBorder="1" applyAlignment="1">
      <alignment horizontal="center" vertical="center" wrapText="1"/>
    </xf>
    <xf numFmtId="0" fontId="88" fillId="2" borderId="6" xfId="0" applyFont="1" applyFill="1" applyBorder="1" applyAlignment="1">
      <alignment horizontal="center" vertical="top" wrapText="1"/>
    </xf>
    <xf numFmtId="0" fontId="88" fillId="2" borderId="6" xfId="0" applyFont="1" applyFill="1" applyBorder="1" applyAlignment="1">
      <alignment horizontal="center" vertical="center" wrapText="1"/>
    </xf>
    <xf numFmtId="0" fontId="88" fillId="2" borderId="9" xfId="0" applyFont="1" applyFill="1" applyBorder="1" applyAlignment="1">
      <alignment horizontal="center" vertical="top" wrapText="1"/>
    </xf>
    <xf numFmtId="0" fontId="89" fillId="6" borderId="10" xfId="0" applyFont="1" applyFill="1" applyBorder="1" applyAlignment="1">
      <alignment horizontal="center" vertical="center" shrinkToFit="1"/>
    </xf>
    <xf numFmtId="38" fontId="76" fillId="6" borderId="4" xfId="0" applyNumberFormat="1" applyFont="1" applyFill="1" applyBorder="1" applyAlignment="1">
      <alignment horizontal="center" vertical="center" shrinkToFit="1"/>
    </xf>
    <xf numFmtId="0" fontId="80" fillId="13" borderId="21" xfId="0" applyFont="1" applyFill="1" applyBorder="1" applyAlignment="1">
      <alignment horizontal="center" vertical="center"/>
    </xf>
    <xf numFmtId="0" fontId="89" fillId="0" borderId="17" xfId="0" applyFont="1" applyBorder="1" applyAlignment="1">
      <alignment horizontal="center" vertical="center" shrinkToFit="1"/>
    </xf>
    <xf numFmtId="0" fontId="26" fillId="13" borderId="15" xfId="20" applyFont="1" applyFill="1" applyBorder="1" applyAlignment="1">
      <alignment horizontal="center" vertical="center"/>
    </xf>
    <xf numFmtId="38" fontId="69" fillId="5" borderId="23" xfId="22" applyFont="1" applyFill="1" applyBorder="1" applyAlignment="1" applyProtection="1">
      <alignment horizontal="center" vertical="center" shrinkToFit="1"/>
    </xf>
    <xf numFmtId="195" fontId="31" fillId="6" borderId="14" xfId="0" applyNumberFormat="1" applyFont="1" applyFill="1" applyBorder="1" applyAlignment="1">
      <alignment horizontal="center" vertical="center" shrinkToFit="1"/>
    </xf>
    <xf numFmtId="0" fontId="82" fillId="4" borderId="17" xfId="0" applyFont="1" applyFill="1" applyBorder="1" applyAlignment="1">
      <alignment horizontal="left" vertical="center" wrapText="1"/>
    </xf>
    <xf numFmtId="0" fontId="82" fillId="4" borderId="4" xfId="0" applyFont="1" applyFill="1" applyBorder="1" applyAlignment="1">
      <alignment horizontal="left" vertical="center" wrapText="1"/>
    </xf>
    <xf numFmtId="0" fontId="82" fillId="5" borderId="58" xfId="0" applyFont="1" applyFill="1" applyBorder="1" applyAlignment="1">
      <alignment horizontal="center" vertical="center"/>
    </xf>
    <xf numFmtId="0" fontId="88" fillId="2" borderId="0" xfId="0" applyFont="1" applyFill="1" applyAlignment="1">
      <alignment horizontal="center" vertical="center"/>
    </xf>
    <xf numFmtId="0" fontId="82" fillId="5" borderId="0" xfId="0" applyFont="1" applyFill="1" applyAlignment="1">
      <alignment horizontal="center" vertical="center"/>
    </xf>
    <xf numFmtId="0" fontId="0" fillId="0" borderId="21" xfId="0" applyBorder="1" applyAlignment="1">
      <alignment horizontal="center" vertical="top"/>
    </xf>
    <xf numFmtId="0" fontId="0" fillId="0" borderId="0" xfId="0" applyAlignment="1">
      <alignment horizontal="center" vertical="top"/>
    </xf>
    <xf numFmtId="0" fontId="0" fillId="2" borderId="21" xfId="0" applyFill="1" applyBorder="1" applyAlignment="1">
      <alignment horizontal="center" vertical="top"/>
    </xf>
    <xf numFmtId="0" fontId="88" fillId="2" borderId="21" xfId="0" applyFont="1" applyFill="1" applyBorder="1" applyAlignment="1">
      <alignment horizontal="center" vertical="top"/>
    </xf>
    <xf numFmtId="0" fontId="81" fillId="7" borderId="17" xfId="0" applyFont="1" applyFill="1" applyBorder="1" applyAlignment="1">
      <alignment horizontal="center" vertical="center"/>
    </xf>
    <xf numFmtId="0" fontId="27" fillId="4" borderId="17" xfId="0" applyFont="1" applyFill="1" applyBorder="1" applyAlignment="1">
      <alignment horizontal="left" vertical="center" wrapText="1"/>
    </xf>
    <xf numFmtId="0" fontId="74" fillId="7" borderId="4" xfId="0" applyFont="1" applyFill="1" applyBorder="1" applyAlignment="1">
      <alignment horizontal="center" vertical="center" wrapText="1"/>
    </xf>
    <xf numFmtId="0" fontId="27" fillId="5" borderId="4" xfId="20" applyFont="1" applyFill="1" applyBorder="1" applyAlignment="1">
      <alignment horizontal="center" vertical="center" wrapText="1"/>
    </xf>
    <xf numFmtId="0" fontId="31" fillId="13" borderId="14" xfId="0" applyFont="1" applyFill="1" applyBorder="1" applyAlignment="1">
      <alignment horizontal="center" vertical="center"/>
    </xf>
    <xf numFmtId="0" fontId="80" fillId="13" borderId="6" xfId="0" applyFont="1" applyFill="1" applyBorder="1" applyAlignment="1">
      <alignment horizontal="center" vertical="center"/>
    </xf>
    <xf numFmtId="3" fontId="92" fillId="0" borderId="4" xfId="0" applyNumberFormat="1" applyFont="1" applyBorder="1" applyAlignment="1">
      <alignment horizontal="center" vertical="center" shrinkToFit="1"/>
    </xf>
    <xf numFmtId="3" fontId="92" fillId="0" borderId="9" xfId="0" applyNumberFormat="1" applyFont="1" applyBorder="1" applyAlignment="1">
      <alignment horizontal="center" vertical="center" shrinkToFit="1"/>
    </xf>
    <xf numFmtId="38" fontId="82" fillId="5" borderId="17" xfId="22" applyFont="1" applyFill="1" applyBorder="1" applyAlignment="1" applyProtection="1">
      <alignment horizontal="center" vertical="center" shrinkToFit="1"/>
    </xf>
    <xf numFmtId="38" fontId="69" fillId="0" borderId="4" xfId="22" applyFont="1" applyFill="1" applyBorder="1" applyAlignment="1" applyProtection="1">
      <alignment horizontal="center" vertical="center" shrinkToFit="1"/>
    </xf>
    <xf numFmtId="0" fontId="82" fillId="4" borderId="12" xfId="0" applyFont="1" applyFill="1" applyBorder="1" applyAlignment="1">
      <alignment horizontal="left" vertical="center" wrapText="1"/>
    </xf>
    <xf numFmtId="0" fontId="32" fillId="2" borderId="15" xfId="0" applyFont="1" applyFill="1" applyBorder="1" applyAlignment="1">
      <alignment horizontal="center" vertical="center"/>
    </xf>
    <xf numFmtId="0" fontId="88" fillId="2" borderId="16" xfId="0" applyFont="1" applyFill="1" applyBorder="1" applyAlignment="1">
      <alignment horizontal="center" vertical="top"/>
    </xf>
    <xf numFmtId="0" fontId="32" fillId="2" borderId="16" xfId="0" applyFont="1" applyFill="1" applyBorder="1" applyAlignment="1">
      <alignment horizontal="center" vertical="center"/>
    </xf>
    <xf numFmtId="0" fontId="0" fillId="0" borderId="16" xfId="0" applyBorder="1" applyAlignment="1">
      <alignment horizontal="center" vertical="top"/>
    </xf>
    <xf numFmtId="0" fontId="0" fillId="0" borderId="23" xfId="0" applyBorder="1" applyAlignment="1">
      <alignment horizontal="center" vertical="top"/>
    </xf>
    <xf numFmtId="0" fontId="0" fillId="2" borderId="23" xfId="0" applyFill="1" applyBorder="1" applyAlignment="1">
      <alignment horizontal="center" vertical="top"/>
    </xf>
    <xf numFmtId="0" fontId="88" fillId="2" borderId="23" xfId="0" applyFont="1" applyFill="1" applyBorder="1" applyAlignment="1">
      <alignment horizontal="center" vertical="top"/>
    </xf>
    <xf numFmtId="0" fontId="92" fillId="4" borderId="17" xfId="0" applyFont="1" applyFill="1" applyBorder="1" applyAlignment="1">
      <alignment horizontal="left" vertical="center" wrapText="1"/>
    </xf>
    <xf numFmtId="0" fontId="74" fillId="7" borderId="12" xfId="0" applyFont="1" applyFill="1" applyBorder="1" applyAlignment="1">
      <alignment horizontal="center" vertical="center" wrapText="1"/>
    </xf>
    <xf numFmtId="0" fontId="27" fillId="5" borderId="12" xfId="20" applyFont="1" applyFill="1" applyBorder="1" applyAlignment="1">
      <alignment horizontal="center" vertical="center" wrapText="1"/>
    </xf>
    <xf numFmtId="0" fontId="89" fillId="6" borderId="17" xfId="0" applyFont="1" applyFill="1" applyBorder="1" applyAlignment="1">
      <alignment horizontal="center" vertical="center" shrinkToFit="1"/>
    </xf>
    <xf numFmtId="0" fontId="76" fillId="6" borderId="17" xfId="0" applyFont="1" applyFill="1" applyBorder="1" applyAlignment="1">
      <alignment horizontal="center" vertical="center" shrinkToFit="1"/>
    </xf>
    <xf numFmtId="0" fontId="80" fillId="13" borderId="58" xfId="0" applyFont="1" applyFill="1" applyBorder="1" applyAlignment="1">
      <alignment horizontal="center" vertical="center" wrapText="1"/>
    </xf>
    <xf numFmtId="0" fontId="80" fillId="13" borderId="0" xfId="0" applyFont="1" applyFill="1" applyAlignment="1">
      <alignment horizontal="center" vertical="center"/>
    </xf>
    <xf numFmtId="3" fontId="92" fillId="0" borderId="12" xfId="0" applyNumberFormat="1" applyFont="1" applyBorder="1" applyAlignment="1">
      <alignment horizontal="center" vertical="center" shrinkToFit="1"/>
    </xf>
    <xf numFmtId="3" fontId="92" fillId="0" borderId="21" xfId="0" applyNumberFormat="1" applyFont="1" applyBorder="1" applyAlignment="1">
      <alignment horizontal="center" vertical="center" shrinkToFit="1"/>
    </xf>
    <xf numFmtId="38" fontId="69" fillId="0" borderId="12" xfId="22" applyFont="1" applyFill="1" applyBorder="1" applyAlignment="1" applyProtection="1">
      <alignment horizontal="center" vertical="center" shrinkToFit="1"/>
    </xf>
    <xf numFmtId="0" fontId="80" fillId="0" borderId="4" xfId="0" applyFont="1" applyBorder="1" applyAlignment="1">
      <alignment horizontal="left" vertical="center" wrapText="1"/>
    </xf>
    <xf numFmtId="0" fontId="80" fillId="5" borderId="9" xfId="0" applyFont="1" applyFill="1" applyBorder="1" applyAlignment="1">
      <alignment horizontal="left" vertical="top" wrapText="1"/>
    </xf>
    <xf numFmtId="0" fontId="88" fillId="4" borderId="18" xfId="0" applyFont="1" applyFill="1" applyBorder="1" applyAlignment="1">
      <alignment horizontal="center" vertical="top"/>
    </xf>
    <xf numFmtId="0" fontId="88" fillId="4" borderId="7" xfId="0" applyFont="1" applyFill="1" applyBorder="1" applyAlignment="1">
      <alignment horizontal="center" vertical="top"/>
    </xf>
    <xf numFmtId="0" fontId="88" fillId="4" borderId="8" xfId="0" applyFont="1" applyFill="1" applyBorder="1" applyAlignment="1">
      <alignment horizontal="center" vertical="top"/>
    </xf>
    <xf numFmtId="0" fontId="88" fillId="4" borderId="17" xfId="0" applyFont="1" applyFill="1" applyBorder="1" applyAlignment="1">
      <alignment horizontal="center" vertical="top"/>
    </xf>
    <xf numFmtId="0" fontId="88" fillId="4" borderId="4" xfId="0" applyFont="1" applyFill="1" applyBorder="1" applyAlignment="1">
      <alignment horizontal="center" vertical="top"/>
    </xf>
    <xf numFmtId="0" fontId="30" fillId="7" borderId="12" xfId="0" applyFont="1" applyFill="1" applyBorder="1" applyAlignment="1">
      <alignment horizontal="center" vertical="center" wrapText="1"/>
    </xf>
    <xf numFmtId="0" fontId="26" fillId="13" borderId="58" xfId="0" applyFont="1" applyFill="1" applyBorder="1" applyAlignment="1">
      <alignment horizontal="center" vertical="center" wrapText="1"/>
    </xf>
    <xf numFmtId="0" fontId="26" fillId="13" borderId="21" xfId="0" applyFont="1" applyFill="1" applyBorder="1" applyAlignment="1">
      <alignment horizontal="center" vertical="center"/>
    </xf>
    <xf numFmtId="38" fontId="89" fillId="0" borderId="4" xfId="22" applyFont="1" applyFill="1" applyBorder="1" applyAlignment="1" applyProtection="1">
      <alignment horizontal="center" vertical="center" shrinkToFit="1"/>
    </xf>
    <xf numFmtId="38" fontId="76" fillId="0" borderId="4" xfId="22" applyFont="1" applyFill="1" applyBorder="1" applyAlignment="1" applyProtection="1">
      <alignment horizontal="center" vertical="center" shrinkToFit="1"/>
    </xf>
    <xf numFmtId="0" fontId="80" fillId="13" borderId="23" xfId="0" applyFont="1" applyFill="1" applyBorder="1" applyAlignment="1">
      <alignment horizontal="center" vertical="center"/>
    </xf>
    <xf numFmtId="0" fontId="80" fillId="13" borderId="16" xfId="0" applyFont="1" applyFill="1" applyBorder="1" applyAlignment="1">
      <alignment horizontal="center" vertical="center"/>
    </xf>
    <xf numFmtId="0" fontId="92" fillId="0" borderId="14" xfId="0" applyFont="1" applyBorder="1" applyAlignment="1">
      <alignment horizontal="center" vertical="center" shrinkToFit="1"/>
    </xf>
    <xf numFmtId="0" fontId="92" fillId="0" borderId="23" xfId="0" applyFont="1" applyBorder="1" applyAlignment="1">
      <alignment horizontal="center" vertical="center" shrinkToFit="1"/>
    </xf>
    <xf numFmtId="38" fontId="69" fillId="0" borderId="14" xfId="22" applyFont="1" applyFill="1" applyBorder="1" applyAlignment="1" applyProtection="1">
      <alignment horizontal="center" vertical="center" shrinkToFit="1"/>
    </xf>
    <xf numFmtId="0" fontId="80" fillId="13" borderId="18" xfId="0" applyFont="1" applyFill="1" applyBorder="1" applyAlignment="1">
      <alignment horizontal="center" vertical="top"/>
    </xf>
    <xf numFmtId="0" fontId="80" fillId="2" borderId="5" xfId="0" applyFont="1" applyFill="1" applyBorder="1" applyAlignment="1">
      <alignment horizontal="right" vertical="center" wrapText="1"/>
    </xf>
    <xf numFmtId="196" fontId="44" fillId="4" borderId="9" xfId="22" applyNumberFormat="1" applyFont="1" applyFill="1" applyBorder="1" applyAlignment="1" applyProtection="1">
      <alignment horizontal="right" vertical="center" wrapText="1"/>
    </xf>
    <xf numFmtId="0" fontId="9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9" xfId="0" applyFont="1" applyFill="1" applyBorder="1" applyAlignment="1">
      <alignment horizontal="left" vertical="top" wrapText="1"/>
    </xf>
    <xf numFmtId="0" fontId="30" fillId="7" borderId="14" xfId="0" applyFont="1" applyFill="1" applyBorder="1" applyAlignment="1">
      <alignment horizontal="center" vertical="center" wrapText="1"/>
    </xf>
    <xf numFmtId="0" fontId="27" fillId="5" borderId="14" xfId="0" applyFont="1" applyFill="1" applyBorder="1" applyAlignment="1">
      <alignment horizontal="center" vertical="center" wrapText="1"/>
    </xf>
    <xf numFmtId="197" fontId="76" fillId="6" borderId="4" xfId="23" applyNumberFormat="1" applyFont="1" applyFill="1" applyBorder="1" applyAlignment="1" applyProtection="1">
      <alignment horizontal="center" vertical="center" wrapText="1"/>
    </xf>
    <xf numFmtId="38" fontId="3" fillId="0" borderId="12" xfId="22" applyFont="1" applyFill="1" applyBorder="1" applyAlignment="1" applyProtection="1">
      <alignment horizontal="center" vertical="center" shrinkToFit="1"/>
    </xf>
    <xf numFmtId="38" fontId="76" fillId="0" borderId="12" xfId="22" applyFont="1" applyFill="1" applyBorder="1" applyAlignment="1" applyProtection="1">
      <alignment horizontal="center" vertical="center" shrinkToFit="1"/>
    </xf>
    <xf numFmtId="0" fontId="80" fillId="13" borderId="17" xfId="0" applyFont="1" applyFill="1" applyBorder="1" applyAlignment="1">
      <alignment horizontal="center" vertical="center" wrapText="1"/>
    </xf>
    <xf numFmtId="0" fontId="80" fillId="13" borderId="6" xfId="0" applyFont="1" applyFill="1" applyBorder="1" applyAlignment="1">
      <alignment horizontal="center" vertical="center" wrapText="1"/>
    </xf>
    <xf numFmtId="0" fontId="89" fillId="5" borderId="17" xfId="0" applyFont="1" applyFill="1" applyBorder="1" applyAlignment="1">
      <alignment horizontal="left" vertical="center" wrapText="1"/>
    </xf>
    <xf numFmtId="0" fontId="3" fillId="0" borderId="18" xfId="0" applyFont="1" applyBorder="1" applyAlignment="1">
      <alignment horizontal="left" vertical="center" wrapText="1"/>
    </xf>
    <xf numFmtId="0" fontId="82" fillId="5" borderId="8" xfId="0" applyFont="1" applyFill="1" applyBorder="1" applyAlignment="1">
      <alignment horizontal="left" vertical="center" wrapText="1"/>
    </xf>
    <xf numFmtId="0" fontId="0" fillId="2" borderId="58" xfId="0" applyFill="1" applyBorder="1" applyAlignment="1">
      <alignment horizontal="right" vertical="center" wrapText="1"/>
    </xf>
    <xf numFmtId="196" fontId="77" fillId="0" borderId="21" xfId="22" applyNumberFormat="1" applyFont="1" applyBorder="1" applyAlignment="1" applyProtection="1">
      <alignment horizontal="right" vertical="center" wrapText="1"/>
    </xf>
    <xf numFmtId="0" fontId="3" fillId="5" borderId="58" xfId="0" applyFont="1" applyFill="1" applyBorder="1" applyAlignment="1">
      <alignment horizontal="left" vertical="top" wrapText="1"/>
    </xf>
    <xf numFmtId="0" fontId="3" fillId="5" borderId="0" xfId="0" applyFont="1" applyFill="1" applyAlignment="1">
      <alignment horizontal="left" vertical="top" wrapText="1"/>
    </xf>
    <xf numFmtId="0" fontId="3" fillId="5" borderId="21" xfId="0" applyFont="1" applyFill="1" applyBorder="1" applyAlignment="1">
      <alignment horizontal="left" vertical="top" wrapText="1"/>
    </xf>
    <xf numFmtId="0" fontId="93" fillId="5" borderId="58" xfId="0" applyFont="1" applyFill="1" applyBorder="1" applyAlignment="1">
      <alignment horizontal="left" vertical="top" wrapText="1"/>
    </xf>
    <xf numFmtId="0" fontId="94" fillId="5" borderId="58" xfId="0" applyFont="1" applyFill="1" applyBorder="1" applyAlignment="1">
      <alignment horizontal="left" vertical="top" wrapText="1"/>
    </xf>
    <xf numFmtId="0" fontId="27" fillId="5" borderId="4" xfId="0" applyFont="1" applyFill="1" applyBorder="1" applyAlignment="1">
      <alignment horizontal="left" vertical="center" wrapText="1"/>
    </xf>
    <xf numFmtId="197" fontId="76" fillId="6" borderId="12" xfId="23" applyNumberFormat="1" applyFont="1" applyFill="1" applyBorder="1" applyAlignment="1" applyProtection="1">
      <alignment horizontal="center" vertical="center" wrapText="1"/>
    </xf>
    <xf numFmtId="0" fontId="26" fillId="13" borderId="23" xfId="0" applyFont="1" applyFill="1" applyBorder="1" applyAlignment="1">
      <alignment horizontal="center" vertical="center"/>
    </xf>
    <xf numFmtId="38" fontId="3" fillId="0" borderId="14" xfId="22" applyFont="1" applyFill="1" applyBorder="1" applyAlignment="1" applyProtection="1">
      <alignment horizontal="center" vertical="center" shrinkToFit="1"/>
    </xf>
    <xf numFmtId="38" fontId="76" fillId="0" borderId="14" xfId="22" applyFont="1" applyFill="1" applyBorder="1" applyAlignment="1" applyProtection="1">
      <alignment horizontal="center" vertical="center" shrinkToFit="1"/>
    </xf>
    <xf numFmtId="0" fontId="80" fillId="13" borderId="16" xfId="0" applyFont="1" applyFill="1" applyBorder="1" applyAlignment="1">
      <alignment horizontal="center" vertical="center" wrapText="1"/>
    </xf>
    <xf numFmtId="0" fontId="82" fillId="0" borderId="18" xfId="0" applyFont="1" applyBorder="1" applyAlignment="1">
      <alignment horizontal="left" vertical="center" wrapText="1"/>
    </xf>
    <xf numFmtId="0" fontId="27" fillId="5" borderId="12" xfId="0" applyFont="1" applyFill="1" applyBorder="1" applyAlignment="1">
      <alignment horizontal="left" vertical="center" wrapText="1"/>
    </xf>
    <xf numFmtId="0" fontId="0" fillId="0" borderId="9" xfId="0" applyBorder="1" applyAlignment="1">
      <alignment horizontal="center" vertical="center"/>
    </xf>
    <xf numFmtId="38" fontId="69" fillId="6" borderId="5" xfId="0" applyNumberFormat="1" applyFont="1" applyFill="1" applyBorder="1" applyAlignment="1">
      <alignment horizontal="center" vertical="center" shrinkToFit="1"/>
    </xf>
    <xf numFmtId="38" fontId="69" fillId="6" borderId="6" xfId="0" applyNumberFormat="1" applyFont="1" applyFill="1" applyBorder="1" applyAlignment="1">
      <alignment horizontal="center" vertical="center" shrinkToFit="1"/>
    </xf>
    <xf numFmtId="38" fontId="69" fillId="6" borderId="9" xfId="0" applyNumberFormat="1" applyFont="1" applyFill="1" applyBorder="1" applyAlignment="1">
      <alignment horizontal="center" vertical="center" shrinkToFit="1"/>
    </xf>
    <xf numFmtId="38" fontId="69" fillId="6" borderId="4" xfId="0" applyNumberFormat="1" applyFont="1" applyFill="1" applyBorder="1" applyAlignment="1">
      <alignment horizontal="center" vertical="center" shrinkToFit="1"/>
    </xf>
    <xf numFmtId="0" fontId="82" fillId="4" borderId="14" xfId="0" applyFont="1" applyFill="1" applyBorder="1" applyAlignment="1">
      <alignment horizontal="left" vertical="center" wrapText="1"/>
    </xf>
    <xf numFmtId="0" fontId="0" fillId="0" borderId="58" xfId="0" applyBorder="1" applyAlignment="1">
      <alignment horizontal="center" vertical="center"/>
    </xf>
    <xf numFmtId="0" fontId="0" fillId="0" borderId="21" xfId="0" applyBorder="1" applyAlignment="1">
      <alignment horizontal="center" vertical="center"/>
    </xf>
    <xf numFmtId="0" fontId="3" fillId="0" borderId="12" xfId="0" applyFont="1" applyBorder="1" applyAlignment="1">
      <alignment horizontal="center" vertical="center" shrinkToFit="1"/>
    </xf>
    <xf numFmtId="0" fontId="76" fillId="0" borderId="12" xfId="0" applyFont="1" applyBorder="1" applyAlignment="1">
      <alignment horizontal="center" vertical="center" shrinkToFit="1"/>
    </xf>
    <xf numFmtId="38" fontId="69" fillId="6" borderId="58" xfId="0" applyNumberFormat="1" applyFont="1" applyFill="1" applyBorder="1" applyAlignment="1">
      <alignment horizontal="center" vertical="center" shrinkToFit="1"/>
    </xf>
    <xf numFmtId="38" fontId="69" fillId="6" borderId="0" xfId="0" applyNumberFormat="1" applyFont="1" applyFill="1" applyAlignment="1">
      <alignment horizontal="center" vertical="center" shrinkToFit="1"/>
    </xf>
    <xf numFmtId="38" fontId="69" fillId="6" borderId="21" xfId="0" applyNumberFormat="1" applyFont="1" applyFill="1" applyBorder="1" applyAlignment="1">
      <alignment horizontal="center" vertical="center" shrinkToFit="1"/>
    </xf>
    <xf numFmtId="0" fontId="69" fillId="6" borderId="12" xfId="0" applyFont="1" applyFill="1" applyBorder="1" applyAlignment="1">
      <alignment horizontal="center" vertical="center" shrinkToFit="1"/>
    </xf>
    <xf numFmtId="0" fontId="82" fillId="5" borderId="14" xfId="0" applyFont="1" applyFill="1" applyBorder="1" applyAlignment="1">
      <alignment horizontal="center" vertical="center"/>
    </xf>
    <xf numFmtId="196" fontId="82" fillId="5" borderId="14" xfId="0" applyNumberFormat="1" applyFont="1" applyFill="1" applyBorder="1" applyAlignment="1">
      <alignment horizontal="center" vertical="center" wrapText="1"/>
    </xf>
    <xf numFmtId="38" fontId="69" fillId="6" borderId="15" xfId="0" applyNumberFormat="1" applyFont="1" applyFill="1" applyBorder="1" applyAlignment="1">
      <alignment horizontal="center" vertical="center" shrinkToFit="1"/>
    </xf>
    <xf numFmtId="38" fontId="69" fillId="6" borderId="16" xfId="0" applyNumberFormat="1" applyFont="1" applyFill="1" applyBorder="1" applyAlignment="1">
      <alignment horizontal="center" vertical="center" shrinkToFit="1"/>
    </xf>
    <xf numFmtId="38" fontId="69" fillId="6" borderId="23" xfId="0" applyNumberFormat="1" applyFont="1" applyFill="1" applyBorder="1" applyAlignment="1">
      <alignment horizontal="center" vertical="center" shrinkToFit="1"/>
    </xf>
    <xf numFmtId="0" fontId="83" fillId="14" borderId="14" xfId="0" applyFont="1" applyFill="1" applyBorder="1" applyAlignment="1">
      <alignment horizontal="center" vertical="center"/>
    </xf>
    <xf numFmtId="0" fontId="69" fillId="6" borderId="14" xfId="0" applyFont="1" applyFill="1" applyBorder="1" applyAlignment="1">
      <alignment horizontal="center" vertical="center" shrinkToFit="1"/>
    </xf>
    <xf numFmtId="196" fontId="57" fillId="4" borderId="4" xfId="0" applyNumberFormat="1" applyFont="1" applyFill="1" applyBorder="1" applyAlignment="1">
      <alignment horizontal="right" vertical="center" wrapText="1"/>
    </xf>
    <xf numFmtId="196" fontId="89" fillId="5" borderId="14" xfId="0" applyNumberFormat="1" applyFont="1" applyFill="1" applyBorder="1" applyAlignment="1">
      <alignment horizontal="center" vertical="center" wrapText="1"/>
    </xf>
    <xf numFmtId="0" fontId="3" fillId="5" borderId="15"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23" xfId="0" applyFont="1" applyFill="1" applyBorder="1" applyAlignment="1">
      <alignment horizontal="left" vertical="top" wrapText="1"/>
    </xf>
    <xf numFmtId="0" fontId="93" fillId="5" borderId="15" xfId="0" applyFont="1" applyFill="1" applyBorder="1" applyAlignment="1">
      <alignment horizontal="left" vertical="top" wrapText="1"/>
    </xf>
    <xf numFmtId="0" fontId="94" fillId="5" borderId="15" xfId="0" applyFont="1" applyFill="1" applyBorder="1" applyAlignment="1">
      <alignment horizontal="left" vertical="top" wrapText="1"/>
    </xf>
    <xf numFmtId="0" fontId="0" fillId="0" borderId="15" xfId="0" applyBorder="1" applyAlignment="1">
      <alignment horizontal="center" vertical="center"/>
    </xf>
    <xf numFmtId="0" fontId="0" fillId="0" borderId="23" xfId="0" applyBorder="1" applyAlignment="1">
      <alignment horizontal="center" vertical="center"/>
    </xf>
    <xf numFmtId="0" fontId="80" fillId="13" borderId="18" xfId="0" applyFont="1" applyFill="1" applyBorder="1" applyAlignment="1">
      <alignment horizontal="center" vertical="center" wrapText="1"/>
    </xf>
    <xf numFmtId="0" fontId="80" fillId="13" borderId="7" xfId="0" applyFont="1" applyFill="1" applyBorder="1" applyAlignment="1">
      <alignment horizontal="center" vertical="center" wrapText="1"/>
    </xf>
    <xf numFmtId="3" fontId="92" fillId="6" borderId="18" xfId="0" applyNumberFormat="1" applyFont="1" applyFill="1" applyBorder="1" applyAlignment="1">
      <alignment horizontal="center" vertical="center" shrinkToFit="1"/>
    </xf>
    <xf numFmtId="3" fontId="92" fillId="6" borderId="7" xfId="0" applyNumberFormat="1" applyFont="1" applyFill="1" applyBorder="1" applyAlignment="1">
      <alignment horizontal="center" vertical="center" shrinkToFit="1"/>
    </xf>
    <xf numFmtId="3" fontId="92" fillId="6" borderId="8" xfId="0" applyNumberFormat="1" applyFont="1" applyFill="1" applyBorder="1" applyAlignment="1">
      <alignment horizontal="center" vertical="center" shrinkToFit="1"/>
    </xf>
    <xf numFmtId="0" fontId="26" fillId="0" borderId="6" xfId="20" applyFont="1" applyBorder="1" applyAlignment="1">
      <alignment vertical="center"/>
    </xf>
    <xf numFmtId="0" fontId="80" fillId="0" borderId="6" xfId="0" applyFont="1" applyBorder="1" applyAlignment="1">
      <alignment vertical="center" wrapText="1"/>
    </xf>
    <xf numFmtId="3" fontId="75" fillId="0" borderId="6" xfId="0" applyNumberFormat="1" applyFont="1" applyBorder="1" applyAlignment="1">
      <alignment vertical="center" shrinkToFit="1"/>
    </xf>
    <xf numFmtId="0" fontId="26" fillId="0" borderId="0" xfId="20" applyFont="1" applyAlignment="1">
      <alignment vertical="center"/>
    </xf>
    <xf numFmtId="0" fontId="0" fillId="5" borderId="12" xfId="0" applyFill="1" applyBorder="1" applyAlignment="1">
      <alignment horizontal="center" vertical="center" shrinkToFit="1"/>
    </xf>
    <xf numFmtId="196" fontId="38" fillId="4" borderId="12" xfId="0" applyNumberFormat="1" applyFont="1" applyFill="1" applyBorder="1" applyAlignment="1">
      <alignment horizontal="right" vertical="center" wrapText="1"/>
    </xf>
    <xf numFmtId="196" fontId="89" fillId="5" borderId="17" xfId="0" applyNumberFormat="1" applyFont="1" applyFill="1" applyBorder="1" applyAlignment="1">
      <alignment horizontal="center" vertical="center" wrapText="1"/>
    </xf>
    <xf numFmtId="0" fontId="93" fillId="5" borderId="4" xfId="0" applyFont="1" applyFill="1" applyBorder="1" applyAlignment="1">
      <alignment horizontal="left" vertical="top" wrapText="1"/>
    </xf>
    <xf numFmtId="0" fontId="82" fillId="5" borderId="6" xfId="0" applyFont="1" applyFill="1" applyBorder="1" applyAlignment="1">
      <alignment horizontal="left" vertical="top" wrapText="1"/>
    </xf>
    <xf numFmtId="0" fontId="82" fillId="5" borderId="9" xfId="0" applyFont="1" applyFill="1" applyBorder="1" applyAlignment="1">
      <alignment horizontal="left" vertical="top" wrapText="1"/>
    </xf>
    <xf numFmtId="0" fontId="5" fillId="7" borderId="14" xfId="0" applyFont="1" applyFill="1" applyBorder="1" applyAlignment="1">
      <alignment horizontal="left" vertical="center" wrapText="1"/>
    </xf>
    <xf numFmtId="197" fontId="76" fillId="6" borderId="14" xfId="23" applyNumberFormat="1" applyFont="1" applyFill="1" applyBorder="1" applyAlignment="1" applyProtection="1">
      <alignment horizontal="center" vertical="center" wrapText="1"/>
    </xf>
    <xf numFmtId="38" fontId="95" fillId="6" borderId="94" xfId="22" applyFont="1" applyFill="1" applyBorder="1" applyAlignment="1" applyProtection="1">
      <alignment horizontal="left" vertical="center" shrinkToFit="1"/>
    </xf>
    <xf numFmtId="38" fontId="89" fillId="6" borderId="5" xfId="0" applyNumberFormat="1" applyFont="1" applyFill="1" applyBorder="1" applyAlignment="1">
      <alignment horizontal="center" vertical="center" shrinkToFit="1"/>
    </xf>
    <xf numFmtId="38" fontId="89" fillId="6" borderId="9" xfId="0" applyNumberFormat="1" applyFont="1" applyFill="1" applyBorder="1" applyAlignment="1">
      <alignment horizontal="center" vertical="center" shrinkToFit="1"/>
    </xf>
    <xf numFmtId="0" fontId="76" fillId="6" borderId="12" xfId="0" applyFont="1" applyFill="1" applyBorder="1" applyAlignment="1">
      <alignment horizontal="center" vertical="center" shrinkToFit="1"/>
    </xf>
    <xf numFmtId="3" fontId="92" fillId="6" borderId="5" xfId="0" applyNumberFormat="1" applyFont="1" applyFill="1" applyBorder="1" applyAlignment="1">
      <alignment horizontal="center" vertical="center" shrinkToFit="1"/>
    </xf>
    <xf numFmtId="3" fontId="92" fillId="6" borderId="6" xfId="0" applyNumberFormat="1" applyFont="1" applyFill="1" applyBorder="1" applyAlignment="1">
      <alignment horizontal="center" vertical="center" shrinkToFit="1"/>
    </xf>
    <xf numFmtId="3" fontId="92" fillId="6" borderId="9" xfId="0" applyNumberFormat="1" applyFont="1" applyFill="1" applyBorder="1" applyAlignment="1">
      <alignment horizontal="center" vertical="center" shrinkToFit="1"/>
    </xf>
    <xf numFmtId="0" fontId="80" fillId="0" borderId="0" xfId="0" applyFont="1" applyAlignment="1">
      <alignment vertical="center" wrapText="1"/>
    </xf>
    <xf numFmtId="0" fontId="81" fillId="0" borderId="0" xfId="0" applyFont="1" applyAlignment="1">
      <alignment vertical="center" shrinkToFit="1"/>
    </xf>
    <xf numFmtId="0" fontId="93" fillId="5" borderId="12" xfId="0" applyFont="1" applyFill="1" applyBorder="1" applyAlignment="1">
      <alignment horizontal="left" vertical="top" wrapText="1"/>
    </xf>
    <xf numFmtId="0" fontId="82" fillId="5" borderId="21" xfId="0" applyFont="1" applyFill="1" applyBorder="1" applyAlignment="1">
      <alignment horizontal="left" vertical="top" wrapText="1"/>
    </xf>
    <xf numFmtId="0" fontId="82" fillId="5" borderId="0" xfId="0" applyFont="1" applyFill="1" applyAlignment="1">
      <alignment horizontal="left" vertical="top" wrapText="1"/>
    </xf>
    <xf numFmtId="38" fontId="95" fillId="0" borderId="78" xfId="22" applyFont="1" applyFill="1" applyBorder="1" applyAlignment="1" applyProtection="1">
      <alignment horizontal="left" vertical="center" wrapText="1"/>
    </xf>
    <xf numFmtId="38" fontId="89" fillId="6" borderId="58" xfId="0" applyNumberFormat="1" applyFont="1" applyFill="1" applyBorder="1" applyAlignment="1">
      <alignment horizontal="center" vertical="center" shrinkToFit="1"/>
    </xf>
    <xf numFmtId="38" fontId="89" fillId="6" borderId="21" xfId="0" applyNumberFormat="1" applyFont="1" applyFill="1" applyBorder="1" applyAlignment="1">
      <alignment horizontal="center" vertical="center" shrinkToFit="1"/>
    </xf>
    <xf numFmtId="0" fontId="80" fillId="0" borderId="6" xfId="0" applyFont="1" applyBorder="1">
      <alignment vertical="center"/>
    </xf>
    <xf numFmtId="38" fontId="75" fillId="0" borderId="6" xfId="22" applyFont="1" applyFill="1" applyBorder="1" applyAlignment="1" applyProtection="1">
      <alignment vertical="center" shrinkToFit="1"/>
    </xf>
    <xf numFmtId="38" fontId="6" fillId="0" borderId="6" xfId="22" applyFont="1" applyFill="1" applyBorder="1" applyAlignment="1" applyProtection="1">
      <alignment vertical="center" shrinkToFit="1"/>
    </xf>
    <xf numFmtId="38" fontId="6" fillId="0" borderId="0" xfId="22" applyFont="1" applyFill="1" applyBorder="1" applyAlignment="1" applyProtection="1">
      <alignment vertical="center" shrinkToFit="1"/>
    </xf>
    <xf numFmtId="197" fontId="0" fillId="6" borderId="58" xfId="23" applyNumberFormat="1" applyFont="1" applyFill="1" applyBorder="1" applyAlignment="1" applyProtection="1">
      <alignment horizontal="center" vertical="center" wrapText="1"/>
    </xf>
    <xf numFmtId="0" fontId="79" fillId="12" borderId="35" xfId="0" applyFont="1" applyFill="1" applyBorder="1" applyAlignment="1">
      <alignment horizontal="center" vertical="center" wrapText="1"/>
    </xf>
    <xf numFmtId="38" fontId="87" fillId="0" borderId="88" xfId="22" applyFont="1" applyFill="1" applyBorder="1" applyAlignment="1" applyProtection="1">
      <alignment horizontal="right" vertical="center" shrinkToFit="1"/>
    </xf>
    <xf numFmtId="197" fontId="0" fillId="0" borderId="58" xfId="23" applyNumberFormat="1" applyFont="1" applyBorder="1" applyAlignment="1" applyProtection="1">
      <alignment horizontal="center" vertical="center" wrapText="1"/>
    </xf>
    <xf numFmtId="0" fontId="0" fillId="7" borderId="12" xfId="0" applyFill="1" applyBorder="1" applyAlignment="1">
      <alignment horizontal="center" vertical="center" wrapText="1"/>
    </xf>
    <xf numFmtId="0" fontId="82" fillId="5" borderId="12" xfId="0" applyFont="1" applyFill="1" applyBorder="1" applyAlignment="1">
      <alignment horizontal="left" vertical="center" wrapText="1"/>
    </xf>
    <xf numFmtId="0" fontId="0" fillId="2" borderId="0" xfId="0" applyFill="1" applyAlignment="1">
      <alignment horizontal="center" vertical="center" wrapText="1"/>
    </xf>
    <xf numFmtId="38" fontId="95" fillId="6" borderId="78" xfId="22" applyFont="1" applyFill="1" applyBorder="1" applyAlignment="1" applyProtection="1">
      <alignment horizontal="left" vertical="center" shrinkToFit="1"/>
    </xf>
    <xf numFmtId="38" fontId="89" fillId="6" borderId="15" xfId="0" applyNumberFormat="1" applyFont="1" applyFill="1" applyBorder="1" applyAlignment="1">
      <alignment horizontal="center" vertical="center" shrinkToFit="1"/>
    </xf>
    <xf numFmtId="38" fontId="89" fillId="6" borderId="23" xfId="0" applyNumberFormat="1" applyFont="1" applyFill="1" applyBorder="1" applyAlignment="1">
      <alignment horizontal="center" vertical="center" shrinkToFit="1"/>
    </xf>
    <xf numFmtId="0" fontId="76" fillId="6" borderId="14" xfId="0" applyFont="1" applyFill="1" applyBorder="1" applyAlignment="1">
      <alignment horizontal="center" vertical="center" shrinkToFit="1"/>
    </xf>
    <xf numFmtId="0" fontId="57" fillId="4" borderId="15" xfId="0" applyFont="1" applyFill="1" applyBorder="1" applyAlignment="1">
      <alignment horizontal="left" vertical="top" wrapText="1"/>
    </xf>
    <xf numFmtId="0" fontId="57" fillId="4" borderId="16" xfId="0" applyFont="1" applyFill="1" applyBorder="1" applyAlignment="1">
      <alignment horizontal="left" vertical="top" wrapText="1"/>
    </xf>
    <xf numFmtId="0" fontId="57" fillId="4" borderId="23" xfId="0" applyFont="1" applyFill="1" applyBorder="1" applyAlignment="1">
      <alignment horizontal="left" vertical="top" wrapText="1"/>
    </xf>
    <xf numFmtId="0" fontId="0" fillId="7" borderId="14" xfId="0" applyFill="1" applyBorder="1" applyAlignment="1">
      <alignment horizontal="center" vertical="center" wrapText="1"/>
    </xf>
    <xf numFmtId="0" fontId="82" fillId="5" borderId="14" xfId="0" applyFont="1" applyFill="1" applyBorder="1" applyAlignment="1">
      <alignment horizontal="left" vertical="center" wrapText="1"/>
    </xf>
    <xf numFmtId="0" fontId="75" fillId="14" borderId="14" xfId="20" applyFont="1" applyFill="1" applyBorder="1" applyAlignment="1">
      <alignment vertical="center"/>
    </xf>
    <xf numFmtId="0" fontId="85" fillId="13" borderId="14" xfId="0" applyFont="1" applyFill="1" applyBorder="1" applyAlignment="1">
      <alignment horizontal="left" vertical="center"/>
    </xf>
    <xf numFmtId="38" fontId="87" fillId="6" borderId="100" xfId="22" applyFont="1" applyFill="1" applyBorder="1" applyAlignment="1" applyProtection="1">
      <alignment horizontal="right" vertical="center" shrinkToFit="1"/>
    </xf>
    <xf numFmtId="38" fontId="95" fillId="6" borderId="101" xfId="22" applyFont="1" applyFill="1" applyBorder="1" applyAlignment="1" applyProtection="1">
      <alignment horizontal="left" vertical="center" shrinkToFit="1"/>
    </xf>
    <xf numFmtId="38" fontId="87" fillId="6" borderId="102" xfId="22" applyFont="1" applyFill="1" applyBorder="1" applyAlignment="1" applyProtection="1">
      <alignment horizontal="right" vertical="center" shrinkToFit="1"/>
    </xf>
    <xf numFmtId="38" fontId="41" fillId="0" borderId="0" xfId="0" applyNumberFormat="1" applyFont="1" applyAlignment="1">
      <alignment horizontal="left" vertical="center" shrinkToFit="1"/>
    </xf>
    <xf numFmtId="0" fontId="80" fillId="0" borderId="14" xfId="0" applyFont="1" applyBorder="1" applyAlignment="1">
      <alignment horizontal="left" vertical="center"/>
    </xf>
    <xf numFmtId="0" fontId="80" fillId="0" borderId="15" xfId="0" applyFont="1" applyBorder="1" applyAlignment="1">
      <alignment horizontal="left" vertical="center"/>
    </xf>
    <xf numFmtId="0" fontId="80" fillId="5" borderId="23" xfId="0" applyFont="1" applyFill="1" applyBorder="1" applyAlignment="1">
      <alignment horizontal="left" vertical="center"/>
    </xf>
    <xf numFmtId="0" fontId="0" fillId="0" borderId="14" xfId="0" applyBorder="1" applyAlignment="1">
      <alignment vertical="center" shrinkToFit="1"/>
    </xf>
    <xf numFmtId="196" fontId="38" fillId="4" borderId="14" xfId="0" applyNumberFormat="1" applyFont="1" applyFill="1" applyBorder="1" applyAlignment="1">
      <alignment horizontal="right" vertical="center" wrapText="1"/>
    </xf>
    <xf numFmtId="0" fontId="0" fillId="0" borderId="15" xfId="0" applyBorder="1" applyAlignment="1">
      <alignment horizontal="left" vertical="center" wrapText="1"/>
    </xf>
    <xf numFmtId="196" fontId="77" fillId="0" borderId="23" xfId="22" applyNumberFormat="1" applyFont="1" applyBorder="1" applyAlignment="1" applyProtection="1">
      <alignment horizontal="right" vertical="center" wrapText="1"/>
    </xf>
    <xf numFmtId="0" fontId="93" fillId="5" borderId="14" xfId="0" applyFont="1" applyFill="1" applyBorder="1" applyAlignment="1">
      <alignment horizontal="left" vertical="top" wrapText="1"/>
    </xf>
    <xf numFmtId="0" fontId="82" fillId="5" borderId="16" xfId="0" applyFont="1" applyFill="1" applyBorder="1" applyAlignment="1">
      <alignment horizontal="left" vertical="top" wrapText="1"/>
    </xf>
    <xf numFmtId="0" fontId="82" fillId="5" borderId="23" xfId="0" applyFont="1" applyFill="1" applyBorder="1" applyAlignment="1">
      <alignment horizontal="left" vertical="top" wrapText="1"/>
    </xf>
    <xf numFmtId="0" fontId="61" fillId="0" borderId="0" xfId="20" applyFont="1" applyAlignment="1">
      <alignment shrinkToFit="1"/>
    </xf>
    <xf numFmtId="0" fontId="96" fillId="0" borderId="0" xfId="0" applyFont="1">
      <alignment vertical="center"/>
    </xf>
    <xf numFmtId="0" fontId="5" fillId="0" borderId="0" xfId="20" applyFont="1" applyAlignment="1" applyProtection="1">
      <alignment horizontal="left" vertical="center"/>
      <protection locked="0"/>
    </xf>
    <xf numFmtId="0" fontId="23" fillId="0" borderId="30" xfId="0" applyFont="1" applyBorder="1">
      <alignment vertical="center"/>
    </xf>
    <xf numFmtId="0" fontId="0" fillId="0" borderId="30" xfId="0" applyBorder="1">
      <alignment vertical="center"/>
    </xf>
    <xf numFmtId="0" fontId="26" fillId="0" borderId="30" xfId="0" applyFont="1" applyBorder="1">
      <alignment vertical="center"/>
    </xf>
    <xf numFmtId="0" fontId="0" fillId="0" borderId="30" xfId="0" applyBorder="1">
      <alignment vertical="center"/>
    </xf>
    <xf numFmtId="0" fontId="26" fillId="0" borderId="29" xfId="0" applyFont="1" applyBorder="1">
      <alignment vertical="center"/>
    </xf>
    <xf numFmtId="0" fontId="26" fillId="0" borderId="1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2" xfId="0" applyFont="1" applyBorder="1">
      <alignment vertical="center"/>
    </xf>
    <xf numFmtId="0" fontId="26" fillId="0" borderId="58" xfId="0" applyFont="1" applyBorder="1" applyAlignment="1">
      <alignment horizontal="center" vertical="center" wrapText="1"/>
    </xf>
    <xf numFmtId="0" fontId="26" fillId="0" borderId="15" xfId="0" applyFont="1" applyBorder="1" applyAlignment="1">
      <alignment horizontal="center" vertical="center" wrapText="1"/>
    </xf>
    <xf numFmtId="0" fontId="44" fillId="4" borderId="18"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58"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5" xfId="0" applyFont="1" applyFill="1" applyBorder="1" applyAlignment="1">
      <alignment horizontal="left" vertical="center" wrapText="1"/>
    </xf>
    <xf numFmtId="0" fontId="44" fillId="4" borderId="17" xfId="0" applyFont="1" applyFill="1" applyBorder="1" applyAlignment="1">
      <alignment horizontal="left" vertical="center" wrapText="1"/>
    </xf>
    <xf numFmtId="0" fontId="44" fillId="4" borderId="58" xfId="0" applyFont="1" applyFill="1" applyBorder="1" applyAlignment="1">
      <alignment horizontal="left" vertical="center" wrapText="1"/>
    </xf>
    <xf numFmtId="0" fontId="44" fillId="4" borderId="15" xfId="0" applyFont="1" applyFill="1" applyBorder="1" applyAlignment="1">
      <alignment horizontal="left" vertical="center" wrapText="1"/>
    </xf>
    <xf numFmtId="0" fontId="38" fillId="0" borderId="0" xfId="0" applyFont="1" applyAlignment="1">
      <alignment horizontal="right" vertical="center"/>
    </xf>
    <xf numFmtId="0" fontId="26" fillId="0" borderId="26" xfId="0" applyFont="1" applyBorder="1">
      <alignment vertical="center"/>
    </xf>
    <xf numFmtId="0" fontId="24" fillId="0" borderId="26" xfId="0" applyFont="1" applyBorder="1">
      <alignment vertical="center"/>
    </xf>
    <xf numFmtId="0" fontId="26" fillId="0" borderId="27" xfId="0" applyFont="1" applyBorder="1">
      <alignment vertical="center"/>
    </xf>
    <xf numFmtId="0" fontId="38" fillId="0" borderId="0" xfId="0" applyFont="1">
      <alignment vertical="center"/>
    </xf>
    <xf numFmtId="0" fontId="70" fillId="0" borderId="0" xfId="0" applyFont="1">
      <alignment vertical="center"/>
    </xf>
    <xf numFmtId="0" fontId="26" fillId="0" borderId="5" xfId="0" applyFont="1" applyBorder="1" applyAlignment="1">
      <alignment horizontal="center" vertical="center" textRotation="255"/>
    </xf>
    <xf numFmtId="0" fontId="26" fillId="0" borderId="6" xfId="0" applyFont="1" applyBorder="1" applyAlignment="1">
      <alignment horizontal="center" vertical="center" textRotation="255"/>
    </xf>
    <xf numFmtId="0" fontId="26" fillId="0" borderId="9" xfId="0" applyFont="1" applyBorder="1" applyAlignment="1">
      <alignment horizontal="center" vertical="center" textRotation="255"/>
    </xf>
    <xf numFmtId="0" fontId="24" fillId="0" borderId="17" xfId="0" applyFont="1" applyBorder="1" applyAlignment="1">
      <alignment horizontal="center" vertical="center"/>
    </xf>
    <xf numFmtId="0" fontId="26" fillId="0" borderId="15"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23" xfId="0" applyFont="1" applyBorder="1" applyAlignment="1">
      <alignment horizontal="center" vertical="center" textRotation="255"/>
    </xf>
    <xf numFmtId="0" fontId="70" fillId="5" borderId="0" xfId="0" applyFont="1" applyFill="1">
      <alignment vertical="center"/>
    </xf>
    <xf numFmtId="0" fontId="26" fillId="0" borderId="103" xfId="0" applyFont="1" applyBorder="1" applyAlignment="1">
      <alignment horizontal="center" vertical="center" wrapText="1"/>
    </xf>
    <xf numFmtId="0" fontId="26" fillId="0" borderId="104" xfId="0" applyFont="1" applyBorder="1" applyAlignment="1">
      <alignment horizontal="center" vertical="center" wrapText="1"/>
    </xf>
    <xf numFmtId="0" fontId="24" fillId="5" borderId="17" xfId="0" applyFont="1" applyFill="1" applyBorder="1" applyAlignment="1">
      <alignment horizontal="right" vertical="center"/>
    </xf>
    <xf numFmtId="0" fontId="24" fillId="5" borderId="17" xfId="0" applyFont="1" applyFill="1" applyBorder="1" applyAlignment="1">
      <alignment horizontal="center" vertical="center"/>
    </xf>
    <xf numFmtId="0" fontId="26" fillId="0" borderId="104" xfId="0" applyFont="1" applyBorder="1" applyAlignment="1">
      <alignment horizontal="center" vertical="center"/>
    </xf>
    <xf numFmtId="0" fontId="26" fillId="0" borderId="105" xfId="0" applyFont="1" applyBorder="1" applyAlignment="1">
      <alignment horizontal="center" vertical="center"/>
    </xf>
    <xf numFmtId="0" fontId="26" fillId="0" borderId="16" xfId="0" applyFont="1" applyBorder="1" applyAlignment="1">
      <alignment horizontal="center" vertical="center"/>
    </xf>
    <xf numFmtId="0" fontId="26" fillId="0" borderId="16" xfId="0" applyFont="1" applyBorder="1">
      <alignment vertical="center"/>
    </xf>
    <xf numFmtId="0" fontId="26" fillId="0" borderId="106" xfId="0" applyFont="1" applyBorder="1" applyAlignment="1">
      <alignment horizontal="center" vertical="center"/>
    </xf>
    <xf numFmtId="0" fontId="26" fillId="0" borderId="107" xfId="0" applyFont="1" applyBorder="1" applyAlignment="1">
      <alignment horizontal="center" vertical="center"/>
    </xf>
    <xf numFmtId="0" fontId="26" fillId="0" borderId="4"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9" xfId="0" applyFont="1" applyFill="1" applyBorder="1" applyAlignment="1">
      <alignment horizontal="center" vertical="center"/>
    </xf>
    <xf numFmtId="0" fontId="26" fillId="0" borderId="12" xfId="0" applyFont="1" applyBorder="1" applyAlignment="1">
      <alignment horizontal="center" vertical="center"/>
    </xf>
    <xf numFmtId="0" fontId="24" fillId="0" borderId="58" xfId="0" applyFont="1" applyBorder="1" applyAlignment="1">
      <alignment horizontal="center" vertical="center"/>
    </xf>
    <xf numFmtId="0" fontId="24" fillId="0" borderId="21" xfId="0" applyFont="1" applyBorder="1" applyAlignment="1">
      <alignment horizontal="center" vertical="center"/>
    </xf>
    <xf numFmtId="0" fontId="24" fillId="5" borderId="58" xfId="0" applyFont="1" applyFill="1" applyBorder="1" applyAlignment="1">
      <alignment horizontal="center" vertical="center"/>
    </xf>
    <xf numFmtId="0" fontId="24" fillId="5" borderId="0" xfId="0" applyFont="1" applyFill="1" applyAlignment="1">
      <alignment horizontal="center" vertical="center"/>
    </xf>
    <xf numFmtId="0" fontId="24" fillId="5" borderId="21" xfId="0" applyFont="1" applyFill="1" applyBorder="1" applyAlignment="1">
      <alignment horizontal="center" vertical="center"/>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23"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4" fillId="0" borderId="6" xfId="0" applyFont="1" applyBorder="1" applyAlignment="1">
      <alignment horizontal="center" vertical="center" wrapText="1"/>
    </xf>
    <xf numFmtId="0" fontId="26"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23" xfId="0" applyFont="1" applyBorder="1" applyAlignment="1">
      <alignment horizontal="center" vertical="center"/>
    </xf>
    <xf numFmtId="0" fontId="26" fillId="0" borderId="17" xfId="0" applyFont="1" applyBorder="1" applyAlignment="1">
      <alignment horizontal="center" vertical="center"/>
    </xf>
    <xf numFmtId="0" fontId="26" fillId="5" borderId="5" xfId="0" applyFont="1" applyFill="1" applyBorder="1" applyAlignment="1">
      <alignment horizontal="center" vertical="center"/>
    </xf>
    <xf numFmtId="0" fontId="26" fillId="5" borderId="9" xfId="0" applyFont="1" applyFill="1" applyBorder="1" applyAlignment="1">
      <alignment horizontal="center" vertical="center"/>
    </xf>
    <xf numFmtId="0" fontId="24" fillId="5" borderId="5" xfId="0" applyFont="1" applyFill="1" applyBorder="1">
      <alignment vertical="center"/>
    </xf>
    <xf numFmtId="0" fontId="24" fillId="5" borderId="6" xfId="0" applyFont="1" applyFill="1" applyBorder="1">
      <alignment vertical="center"/>
    </xf>
    <xf numFmtId="0" fontId="24" fillId="5" borderId="9" xfId="0" applyFont="1" applyFill="1" applyBorder="1">
      <alignment vertical="center"/>
    </xf>
    <xf numFmtId="0" fontId="24" fillId="5" borderId="4" xfId="0" applyFont="1" applyFill="1" applyBorder="1" applyAlignment="1">
      <alignment horizontal="center" vertical="center"/>
    </xf>
    <xf numFmtId="0" fontId="26" fillId="5" borderId="58" xfId="0" applyFont="1" applyFill="1" applyBorder="1" applyAlignment="1">
      <alignment horizontal="center" vertical="center"/>
    </xf>
    <xf numFmtId="0" fontId="26" fillId="5" borderId="21" xfId="0" applyFont="1" applyFill="1" applyBorder="1" applyAlignment="1">
      <alignment horizontal="center" vertical="center"/>
    </xf>
    <xf numFmtId="0" fontId="24" fillId="5" borderId="58" xfId="0" applyFont="1" applyFill="1" applyBorder="1">
      <alignment vertical="center"/>
    </xf>
    <xf numFmtId="0" fontId="24" fillId="5" borderId="0" xfId="0" applyFont="1" applyFill="1">
      <alignment vertical="center"/>
    </xf>
    <xf numFmtId="0" fontId="24" fillId="5" borderId="21" xfId="0" applyFont="1" applyFill="1" applyBorder="1">
      <alignment vertical="center"/>
    </xf>
    <xf numFmtId="0" fontId="24" fillId="5" borderId="12" xfId="0" applyFont="1" applyFill="1" applyBorder="1" applyAlignment="1">
      <alignment horizontal="center" vertical="center"/>
    </xf>
    <xf numFmtId="0" fontId="26" fillId="5" borderId="15" xfId="0" applyFont="1" applyFill="1" applyBorder="1" applyAlignment="1">
      <alignment horizontal="center" vertical="center"/>
    </xf>
    <xf numFmtId="0" fontId="26" fillId="5" borderId="23" xfId="0" applyFont="1" applyFill="1" applyBorder="1" applyAlignment="1">
      <alignment horizontal="center" vertical="center"/>
    </xf>
    <xf numFmtId="0" fontId="26" fillId="5" borderId="17" xfId="0" applyFont="1" applyFill="1" applyBorder="1" applyAlignment="1">
      <alignment horizontal="center" vertical="center"/>
    </xf>
    <xf numFmtId="0" fontId="97" fillId="0" borderId="0" xfId="0" applyFont="1" applyAlignment="1">
      <alignment horizontal="right" vertical="center"/>
    </xf>
    <xf numFmtId="0" fontId="24" fillId="5" borderId="15" xfId="0" applyFont="1" applyFill="1" applyBorder="1">
      <alignment vertical="center"/>
    </xf>
    <xf numFmtId="0" fontId="24" fillId="5" borderId="16" xfId="0" applyFont="1" applyFill="1" applyBorder="1">
      <alignment vertical="center"/>
    </xf>
    <xf numFmtId="0" fontId="24" fillId="5" borderId="23" xfId="0" applyFont="1" applyFill="1" applyBorder="1">
      <alignment vertical="center"/>
    </xf>
    <xf numFmtId="0" fontId="24" fillId="5" borderId="14" xfId="0" applyFont="1" applyFill="1" applyBorder="1" applyAlignment="1">
      <alignment horizontal="center" vertical="center"/>
    </xf>
    <xf numFmtId="0" fontId="23" fillId="0" borderId="0" xfId="0" applyFont="1" applyAlignment="1">
      <alignment horizontal="right" vertical="center"/>
    </xf>
    <xf numFmtId="0" fontId="23" fillId="0" borderId="0" xfId="0" applyFont="1" applyAlignment="1">
      <alignment vertical="top" wrapText="1"/>
    </xf>
    <xf numFmtId="0" fontId="98" fillId="5" borderId="4" xfId="0" applyFont="1" applyFill="1" applyBorder="1" applyAlignment="1">
      <alignment horizontal="center" vertical="center" wrapText="1"/>
    </xf>
    <xf numFmtId="0" fontId="98" fillId="5" borderId="12" xfId="0" applyFont="1" applyFill="1" applyBorder="1" applyAlignment="1">
      <alignment horizontal="center" vertical="center" wrapText="1"/>
    </xf>
    <xf numFmtId="0" fontId="98" fillId="5" borderId="14"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50" fillId="0" borderId="7" xfId="0" applyFont="1" applyBorder="1" applyAlignment="1">
      <alignment horizontal="center" vertical="center"/>
    </xf>
    <xf numFmtId="0" fontId="50" fillId="0" borderId="6" xfId="0" applyFont="1" applyBorder="1" applyAlignment="1">
      <alignment horizontal="center" vertical="center"/>
    </xf>
    <xf numFmtId="0" fontId="26" fillId="0" borderId="0" xfId="20" applyFont="1" applyAlignment="1">
      <alignment wrapText="1"/>
    </xf>
    <xf numFmtId="0" fontId="26" fillId="0" borderId="0" xfId="20" applyFont="1"/>
    <xf numFmtId="0" fontId="99" fillId="0" borderId="0" xfId="0" applyFont="1" applyAlignment="1">
      <alignment horizontal="center" vertical="center"/>
    </xf>
    <xf numFmtId="0" fontId="3" fillId="0" borderId="0" xfId="0" applyFont="1">
      <alignment vertical="center"/>
    </xf>
    <xf numFmtId="0" fontId="44" fillId="5" borderId="84" xfId="20" applyFont="1" applyFill="1" applyBorder="1" applyAlignment="1">
      <alignment horizontal="center" vertical="center" wrapText="1"/>
    </xf>
    <xf numFmtId="0" fontId="77" fillId="5" borderId="17" xfId="20" applyFont="1" applyFill="1" applyBorder="1" applyAlignment="1">
      <alignment horizontal="center" vertical="center"/>
    </xf>
    <xf numFmtId="0" fontId="77" fillId="5" borderId="85" xfId="0" applyFont="1" applyFill="1" applyBorder="1" applyAlignment="1">
      <alignment horizontal="center" vertical="center" wrapText="1"/>
    </xf>
    <xf numFmtId="0" fontId="26" fillId="0" borderId="58" xfId="0" applyFont="1" applyBorder="1" applyAlignment="1">
      <alignment horizontal="left" vertical="center"/>
    </xf>
    <xf numFmtId="0" fontId="26" fillId="0" borderId="0" xfId="0" applyFont="1" applyAlignment="1">
      <alignment horizontal="left" vertical="center" wrapText="1"/>
    </xf>
    <xf numFmtId="0" fontId="80" fillId="0" borderId="30" xfId="0" applyFont="1" applyBorder="1" applyAlignment="1">
      <alignment horizontal="left" vertical="center" wrapText="1"/>
    </xf>
    <xf numFmtId="0" fontId="31" fillId="0" borderId="4" xfId="0" applyFont="1" applyBorder="1" applyAlignment="1">
      <alignment horizontal="left" vertical="top" wrapText="1"/>
    </xf>
    <xf numFmtId="0" fontId="31" fillId="5" borderId="4" xfId="0" applyFont="1" applyFill="1" applyBorder="1" applyAlignment="1">
      <alignment horizontal="left" vertical="top" wrapText="1"/>
    </xf>
    <xf numFmtId="0" fontId="80" fillId="0" borderId="0" xfId="0" applyFont="1" applyAlignment="1">
      <alignment horizontal="left" vertical="center" wrapText="1"/>
    </xf>
    <xf numFmtId="0" fontId="80" fillId="0" borderId="12" xfId="0" applyFont="1" applyBorder="1" applyAlignment="1">
      <alignment horizontal="left" vertical="top" wrapText="1"/>
    </xf>
    <xf numFmtId="0" fontId="31" fillId="0" borderId="12" xfId="0" applyFont="1" applyBorder="1" applyAlignment="1">
      <alignment horizontal="left" vertical="top" wrapText="1"/>
    </xf>
    <xf numFmtId="0" fontId="31" fillId="5" borderId="12" xfId="0" applyFont="1" applyFill="1" applyBorder="1" applyAlignment="1">
      <alignment horizontal="left" vertical="top"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26" fillId="4" borderId="17" xfId="0" applyFont="1" applyFill="1" applyBorder="1" applyAlignment="1">
      <alignment horizontal="center" vertical="center" wrapText="1"/>
    </xf>
    <xf numFmtId="0" fontId="80" fillId="2" borderId="17" xfId="0" applyFont="1" applyFill="1" applyBorder="1" applyAlignment="1">
      <alignment horizontal="center" vertical="center" shrinkToFit="1"/>
    </xf>
    <xf numFmtId="0" fontId="24" fillId="0" borderId="58" xfId="0" applyFont="1" applyBorder="1" applyAlignment="1">
      <alignment horizontal="left" vertical="center" wrapText="1"/>
    </xf>
    <xf numFmtId="0" fontId="24" fillId="0" borderId="21" xfId="0" applyFont="1" applyBorder="1" applyAlignment="1">
      <alignment horizontal="left" vertical="center" wrapText="1"/>
    </xf>
    <xf numFmtId="0" fontId="80" fillId="2" borderId="4" xfId="0" applyFont="1" applyFill="1" applyBorder="1" applyAlignment="1">
      <alignment horizontal="center" vertical="center" shrinkToFit="1"/>
    </xf>
    <xf numFmtId="0" fontId="77" fillId="5" borderId="14" xfId="20" applyFont="1" applyFill="1" applyBorder="1" applyAlignment="1">
      <alignment horizontal="center"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23" xfId="0" applyFont="1" applyBorder="1" applyAlignment="1">
      <alignment horizontal="left" vertical="center" wrapText="1"/>
    </xf>
    <xf numFmtId="0" fontId="80" fillId="2" borderId="17" xfId="0" applyFont="1" applyFill="1" applyBorder="1" applyAlignment="1">
      <alignment horizontal="left" vertical="center" shrinkToFit="1"/>
    </xf>
    <xf numFmtId="0" fontId="24" fillId="0" borderId="5" xfId="0" applyFont="1" applyBorder="1" applyAlignment="1">
      <alignment horizontal="left" vertical="center"/>
    </xf>
    <xf numFmtId="0" fontId="26" fillId="0" borderId="21" xfId="0" applyFont="1" applyBorder="1" applyAlignment="1">
      <alignment horizontal="center" vertical="center" wrapText="1"/>
    </xf>
    <xf numFmtId="0" fontId="24" fillId="0" borderId="58" xfId="0" applyFont="1" applyBorder="1" applyAlignment="1">
      <alignment horizontal="left" vertical="center"/>
    </xf>
    <xf numFmtId="0" fontId="24" fillId="0" borderId="21" xfId="0" applyFont="1" applyBorder="1" applyAlignment="1">
      <alignment horizontal="left" vertical="center"/>
    </xf>
    <xf numFmtId="0" fontId="44" fillId="4" borderId="4" xfId="0" applyFont="1" applyFill="1" applyBorder="1" applyAlignment="1">
      <alignment horizontal="center" vertical="center" wrapText="1"/>
    </xf>
    <xf numFmtId="0" fontId="0" fillId="2" borderId="17" xfId="0" applyFont="1" applyFill="1" applyBorder="1" applyAlignment="1">
      <alignment horizontal="left" vertical="center" shrinkToFit="1"/>
    </xf>
    <xf numFmtId="0" fontId="26" fillId="4" borderId="18" xfId="0" applyFont="1" applyFill="1" applyBorder="1" applyAlignment="1">
      <alignment horizontal="center" vertical="center" wrapText="1"/>
    </xf>
    <xf numFmtId="0" fontId="44" fillId="4" borderId="108"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0" fillId="2" borderId="4" xfId="0" applyFont="1" applyFill="1" applyBorder="1" applyAlignment="1">
      <alignment horizontal="left" vertical="center" shrinkToFit="1"/>
    </xf>
    <xf numFmtId="0" fontId="44" fillId="4" borderId="109" xfId="0" applyFont="1" applyFill="1" applyBorder="1" applyAlignment="1">
      <alignment horizontal="center" vertical="center" wrapText="1"/>
    </xf>
    <xf numFmtId="0" fontId="0" fillId="5" borderId="14" xfId="0" applyFont="1" applyFill="1" applyBorder="1" applyAlignment="1">
      <alignment horizontal="center" vertical="center" shrinkToFit="1"/>
    </xf>
    <xf numFmtId="0" fontId="0" fillId="5" borderId="17" xfId="0" applyFont="1" applyFill="1" applyBorder="1" applyAlignment="1">
      <alignment horizontal="center" vertical="center" shrinkToFit="1"/>
    </xf>
    <xf numFmtId="0" fontId="0" fillId="5" borderId="4" xfId="0" applyFont="1" applyFill="1" applyBorder="1" applyAlignment="1">
      <alignment horizontal="center" vertical="center" shrinkToFit="1"/>
    </xf>
    <xf numFmtId="0" fontId="44" fillId="4" borderId="110" xfId="0" applyFont="1" applyFill="1" applyBorder="1" applyAlignment="1">
      <alignment horizontal="center" vertical="center" wrapText="1"/>
    </xf>
    <xf numFmtId="0" fontId="31" fillId="5" borderId="14" xfId="0" applyFont="1" applyFill="1" applyBorder="1" applyAlignment="1">
      <alignment horizontal="left" vertical="top" wrapText="1"/>
    </xf>
    <xf numFmtId="0" fontId="3" fillId="0" borderId="0" xfId="0" applyFont="1" applyAlignment="1">
      <alignment horizontal="right" vertical="center"/>
    </xf>
    <xf numFmtId="0" fontId="44" fillId="0" borderId="0" xfId="0" applyFont="1">
      <alignment vertical="center"/>
    </xf>
    <xf numFmtId="0" fontId="99" fillId="0" borderId="0" xfId="0" applyFont="1">
      <alignment vertical="center"/>
    </xf>
    <xf numFmtId="0" fontId="3" fillId="0" borderId="22" xfId="0" applyFont="1" applyBorder="1" applyAlignment="1">
      <alignment horizontal="left" vertical="center"/>
    </xf>
    <xf numFmtId="0" fontId="100" fillId="0" borderId="111" xfId="0" applyFont="1" applyBorder="1" applyAlignment="1">
      <alignment horizontal="center" vertical="center" wrapText="1"/>
    </xf>
    <xf numFmtId="0" fontId="100" fillId="0" borderId="112" xfId="0" applyFont="1" applyBorder="1" applyAlignment="1">
      <alignment horizontal="center" vertical="center" wrapText="1"/>
    </xf>
    <xf numFmtId="0" fontId="27" fillId="5" borderId="111" xfId="0" applyFont="1" applyFill="1" applyBorder="1" applyAlignment="1">
      <alignment horizontal="center" vertical="center" wrapText="1"/>
    </xf>
    <xf numFmtId="0" fontId="27" fillId="5" borderId="113" xfId="0" applyFont="1" applyFill="1" applyBorder="1" applyAlignment="1">
      <alignment horizontal="center" vertical="center" wrapText="1"/>
    </xf>
    <xf numFmtId="0" fontId="27" fillId="5" borderId="114" xfId="0" applyFont="1" applyFill="1" applyBorder="1" applyAlignment="1">
      <alignment horizontal="center" vertical="center" wrapText="1"/>
    </xf>
    <xf numFmtId="0" fontId="27" fillId="5" borderId="115" xfId="0" applyFont="1" applyFill="1" applyBorder="1" applyAlignment="1">
      <alignment horizontal="center" vertical="center" wrapText="1"/>
    </xf>
    <xf numFmtId="0" fontId="27" fillId="5" borderId="112" xfId="0" applyFont="1" applyFill="1" applyBorder="1" applyAlignment="1">
      <alignment horizontal="center" vertical="center" wrapText="1"/>
    </xf>
    <xf numFmtId="0" fontId="0" fillId="0" borderId="22" xfId="0" applyBorder="1" applyAlignment="1">
      <alignment horizontal="left" vertical="center"/>
    </xf>
    <xf numFmtId="0" fontId="100" fillId="0" borderId="38" xfId="0" applyFont="1" applyBorder="1" applyAlignment="1">
      <alignment horizontal="center" vertical="center" wrapText="1"/>
    </xf>
    <xf numFmtId="0" fontId="100" fillId="0" borderId="116" xfId="0" applyFont="1" applyBorder="1" applyAlignment="1">
      <alignment horizontal="center" vertical="center" wrapText="1"/>
    </xf>
    <xf numFmtId="0" fontId="27" fillId="5" borderId="83" xfId="0" applyFont="1" applyFill="1" applyBorder="1" applyAlignment="1">
      <alignment horizontal="center" vertical="center" shrinkToFit="1"/>
    </xf>
    <xf numFmtId="0" fontId="27" fillId="5" borderId="35" xfId="0" applyFont="1" applyFill="1" applyBorder="1" applyAlignment="1">
      <alignment horizontal="center" vertical="center" shrinkToFit="1"/>
    </xf>
    <xf numFmtId="194" fontId="3" fillId="6" borderId="22" xfId="0" applyNumberFormat="1" applyFont="1" applyFill="1" applyBorder="1" applyAlignment="1">
      <alignment horizontal="left" vertical="center"/>
    </xf>
    <xf numFmtId="194" fontId="0" fillId="6" borderId="22" xfId="0" applyNumberFormat="1" applyFill="1" applyBorder="1" applyAlignment="1">
      <alignment horizontal="left" vertical="center"/>
    </xf>
    <xf numFmtId="193" fontId="27" fillId="5" borderId="83" xfId="0" applyNumberFormat="1" applyFont="1" applyFill="1" applyBorder="1" applyAlignment="1">
      <alignment horizontal="center" vertical="center" shrinkToFit="1"/>
    </xf>
    <xf numFmtId="193" fontId="27" fillId="5" borderId="17" xfId="0" applyNumberFormat="1" applyFont="1" applyFill="1" applyBorder="1" applyAlignment="1">
      <alignment horizontal="center" vertical="center" shrinkToFit="1"/>
    </xf>
    <xf numFmtId="193" fontId="27" fillId="5" borderId="35" xfId="0" applyNumberFormat="1" applyFont="1" applyFill="1" applyBorder="1" applyAlignment="1">
      <alignment horizontal="center" vertical="center" shrinkToFit="1"/>
    </xf>
    <xf numFmtId="198" fontId="27" fillId="5" borderId="83" xfId="0" applyNumberFormat="1" applyFont="1" applyFill="1" applyBorder="1" applyAlignment="1">
      <alignment horizontal="center" vertical="center" shrinkToFit="1"/>
    </xf>
    <xf numFmtId="198" fontId="27" fillId="5" borderId="17" xfId="0" applyNumberFormat="1" applyFont="1" applyFill="1" applyBorder="1" applyAlignment="1">
      <alignment horizontal="center" vertical="center" shrinkToFit="1"/>
    </xf>
    <xf numFmtId="198" fontId="27" fillId="5" borderId="35" xfId="0" applyNumberFormat="1" applyFont="1" applyFill="1" applyBorder="1" applyAlignment="1">
      <alignment horizontal="center" vertical="center" shrinkToFit="1"/>
    </xf>
    <xf numFmtId="198" fontId="24" fillId="0" borderId="0" xfId="0" applyNumberFormat="1" applyFont="1">
      <alignment vertical="center"/>
    </xf>
    <xf numFmtId="191" fontId="27" fillId="5" borderId="83" xfId="0" applyNumberFormat="1" applyFont="1" applyFill="1" applyBorder="1" applyAlignment="1">
      <alignment horizontal="center" vertical="center" shrinkToFit="1"/>
    </xf>
    <xf numFmtId="191" fontId="27" fillId="5" borderId="17" xfId="0" applyNumberFormat="1" applyFont="1" applyFill="1" applyBorder="1" applyAlignment="1">
      <alignment horizontal="center" vertical="center" shrinkToFit="1"/>
    </xf>
    <xf numFmtId="191" fontId="27" fillId="5" borderId="35" xfId="0" applyNumberFormat="1" applyFont="1" applyFill="1" applyBorder="1" applyAlignment="1">
      <alignment horizontal="center" vertical="center" shrinkToFit="1"/>
    </xf>
    <xf numFmtId="0" fontId="100" fillId="0" borderId="39" xfId="0" applyFont="1" applyBorder="1" applyAlignment="1">
      <alignment horizontal="center" vertical="center" wrapText="1"/>
    </xf>
    <xf numFmtId="0" fontId="100" fillId="0" borderId="35" xfId="0" applyFont="1" applyBorder="1" applyAlignment="1">
      <alignment horizontal="center" vertical="center" wrapText="1"/>
    </xf>
    <xf numFmtId="0" fontId="100" fillId="0" borderId="37" xfId="0" applyFont="1" applyBorder="1" applyAlignment="1">
      <alignment horizontal="center" vertical="center" wrapText="1"/>
    </xf>
    <xf numFmtId="199" fontId="27" fillId="5" borderId="83" xfId="0" applyNumberFormat="1" applyFont="1" applyFill="1" applyBorder="1" applyAlignment="1">
      <alignment horizontal="center" vertical="center" shrinkToFit="1"/>
    </xf>
    <xf numFmtId="199" fontId="27" fillId="5" borderId="17" xfId="0" applyNumberFormat="1" applyFont="1" applyFill="1" applyBorder="1" applyAlignment="1">
      <alignment horizontal="center" vertical="center" shrinkToFit="1"/>
    </xf>
    <xf numFmtId="199" fontId="27" fillId="5" borderId="35" xfId="0" applyNumberFormat="1" applyFont="1" applyFill="1" applyBorder="1" applyAlignment="1">
      <alignment horizontal="center" vertical="center" shrinkToFit="1"/>
    </xf>
    <xf numFmtId="0" fontId="27" fillId="5" borderId="117"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118" xfId="0" applyFont="1" applyFill="1" applyBorder="1" applyAlignment="1">
      <alignment horizontal="center" vertical="center" wrapText="1"/>
    </xf>
    <xf numFmtId="0" fontId="27" fillId="5" borderId="119" xfId="0" applyFont="1" applyFill="1" applyBorder="1" applyAlignment="1">
      <alignment horizontal="center" vertical="center" wrapText="1"/>
    </xf>
    <xf numFmtId="0" fontId="24" fillId="0" borderId="0" xfId="0" applyFont="1" applyAlignment="1">
      <alignment horizontal="left" vertical="top" wrapText="1"/>
    </xf>
    <xf numFmtId="0" fontId="24" fillId="5" borderId="18" xfId="0" applyFont="1" applyFill="1" applyBorder="1" applyAlignment="1">
      <alignment horizontal="left" vertical="top" wrapText="1"/>
    </xf>
    <xf numFmtId="0" fontId="24" fillId="5" borderId="7" xfId="0" applyFont="1" applyFill="1" applyBorder="1" applyAlignment="1">
      <alignment horizontal="left" vertical="top" wrapText="1"/>
    </xf>
    <xf numFmtId="0" fontId="24" fillId="5" borderId="8" xfId="0" applyFont="1" applyFill="1" applyBorder="1" applyAlignment="1">
      <alignment horizontal="left" vertical="top" wrapText="1"/>
    </xf>
    <xf numFmtId="0" fontId="24" fillId="5" borderId="17" xfId="0" applyFont="1" applyFill="1" applyBorder="1" applyAlignment="1">
      <alignment horizontal="left" vertical="top" wrapText="1"/>
    </xf>
    <xf numFmtId="0" fontId="24" fillId="5" borderId="18" xfId="0" applyFont="1" applyFill="1" applyBorder="1" applyAlignment="1">
      <alignment horizontal="left" vertical="center" wrapText="1"/>
    </xf>
    <xf numFmtId="0" fontId="24" fillId="5" borderId="7" xfId="0" applyFont="1" applyFill="1" applyBorder="1" applyAlignment="1">
      <alignment horizontal="left" vertical="center" wrapText="1"/>
    </xf>
    <xf numFmtId="0" fontId="0" fillId="0" borderId="0" xfId="0" applyAlignment="1">
      <alignment horizontal="center" vertical="center"/>
    </xf>
    <xf numFmtId="0" fontId="70" fillId="0" borderId="0" xfId="0" applyFont="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101" fillId="5" borderId="18" xfId="0" applyFont="1" applyFill="1" applyBorder="1" applyAlignment="1">
      <alignment horizontal="center" vertical="center"/>
    </xf>
    <xf numFmtId="0" fontId="101" fillId="5" borderId="7" xfId="0" applyFont="1" applyFill="1" applyBorder="1" applyAlignment="1">
      <alignment horizontal="center" vertical="center"/>
    </xf>
    <xf numFmtId="0" fontId="101" fillId="5" borderId="8" xfId="0" applyFont="1" applyFill="1" applyBorder="1" applyAlignment="1">
      <alignment horizontal="center" vertical="center"/>
    </xf>
    <xf numFmtId="0" fontId="101" fillId="5" borderId="17" xfId="0" applyFont="1" applyFill="1" applyBorder="1" applyAlignment="1">
      <alignment horizontal="center" vertical="center"/>
    </xf>
    <xf numFmtId="0" fontId="101" fillId="0" borderId="0" xfId="0" applyFont="1" applyAlignment="1">
      <alignment horizontal="center" vertical="center"/>
    </xf>
    <xf numFmtId="0" fontId="0" fillId="0" borderId="17" xfId="0" applyBorder="1" applyAlignment="1">
      <alignment horizontal="center" vertical="center" wrapText="1"/>
    </xf>
    <xf numFmtId="0" fontId="33" fillId="0" borderId="0" xfId="0" applyFont="1" applyAlignment="1">
      <alignment horizontal="center" vertical="center"/>
    </xf>
    <xf numFmtId="0" fontId="102" fillId="0" borderId="18" xfId="0" applyFont="1" applyBorder="1" applyAlignment="1">
      <alignment horizontal="left" vertical="center"/>
    </xf>
    <xf numFmtId="0" fontId="102" fillId="0" borderId="8" xfId="0" applyFont="1" applyBorder="1" applyAlignment="1">
      <alignment horizontal="left" vertical="center"/>
    </xf>
    <xf numFmtId="0" fontId="0" fillId="0" borderId="18"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7" xfId="0" applyBorder="1" applyAlignment="1">
      <alignment horizontal="left" vertical="center" wrapText="1"/>
    </xf>
    <xf numFmtId="0" fontId="102"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17" xfId="0" applyFont="1" applyBorder="1" applyAlignment="1">
      <alignmen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3" fillId="0" borderId="18" xfId="0" applyFont="1" applyBorder="1" applyAlignment="1">
      <alignment horizontal="left" vertical="center" wrapText="1"/>
    </xf>
    <xf numFmtId="0" fontId="0" fillId="0" borderId="12" xfId="0" applyBorder="1">
      <alignment vertical="center"/>
    </xf>
    <xf numFmtId="0" fontId="101" fillId="0" borderId="12" xfId="0" applyFont="1" applyBorder="1">
      <alignment vertical="center"/>
    </xf>
    <xf numFmtId="0" fontId="0" fillId="0" borderId="7" xfId="0" applyBorder="1" applyAlignment="1">
      <alignment horizontal="center" vertical="center" wrapText="1"/>
    </xf>
    <xf numFmtId="0" fontId="102" fillId="0" borderId="18" xfId="0" applyFont="1" applyBorder="1" applyAlignment="1">
      <alignment vertical="center" wrapText="1"/>
    </xf>
    <xf numFmtId="0" fontId="102" fillId="0" borderId="8" xfId="0" applyFont="1" applyBorder="1" applyAlignment="1">
      <alignment vertical="center" wrapText="1"/>
    </xf>
    <xf numFmtId="0" fontId="23" fillId="0" borderId="8" xfId="0" applyFont="1" applyBorder="1" applyAlignment="1">
      <alignment vertical="center" wrapText="1"/>
    </xf>
    <xf numFmtId="0" fontId="23" fillId="0" borderId="12" xfId="0" applyFont="1"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26" fillId="0" borderId="0" xfId="7" applyFont="1" applyAlignment="1">
      <alignment horizontal="left" vertical="center" indent="1"/>
    </xf>
    <xf numFmtId="0" fontId="26" fillId="6" borderId="4" xfId="7" applyFont="1" applyFill="1" applyBorder="1" applyAlignment="1">
      <alignment horizontal="left" vertical="center" wrapText="1" shrinkToFit="1"/>
    </xf>
    <xf numFmtId="0" fontId="26" fillId="0" borderId="0" xfId="7" applyFont="1" applyAlignment="1">
      <alignment vertical="center" wrapText="1" shrinkToFit="1"/>
    </xf>
    <xf numFmtId="0" fontId="26" fillId="0" borderId="17" xfId="7" applyFont="1" applyBorder="1" applyAlignment="1">
      <alignment horizontal="left" vertical="center" wrapText="1" shrinkToFit="1"/>
    </xf>
    <xf numFmtId="0" fontId="26" fillId="0" borderId="58" xfId="7" applyFont="1" applyBorder="1" applyAlignment="1">
      <alignment horizontal="left" vertical="top" wrapText="1"/>
    </xf>
    <xf numFmtId="0" fontId="26" fillId="0" borderId="0" xfId="7" applyFont="1" applyAlignment="1">
      <alignment horizontal="left" vertical="top" wrapText="1"/>
    </xf>
    <xf numFmtId="0" fontId="26" fillId="0" borderId="120" xfId="7" applyFont="1" applyBorder="1" applyAlignment="1">
      <alignment horizontal="center" vertical="center" wrapText="1" shrinkToFit="1"/>
    </xf>
    <xf numFmtId="0" fontId="44" fillId="5" borderId="121" xfId="7" applyFont="1" applyFill="1" applyBorder="1" applyAlignment="1">
      <alignment horizontal="center" vertical="center" wrapText="1" shrinkToFit="1"/>
    </xf>
    <xf numFmtId="0" fontId="44" fillId="5" borderId="6" xfId="7" applyFont="1" applyFill="1" applyBorder="1" applyAlignment="1">
      <alignment horizontal="center" vertical="center" wrapText="1" shrinkToFit="1"/>
    </xf>
    <xf numFmtId="0" fontId="44" fillId="5" borderId="5" xfId="7" applyFont="1" applyFill="1" applyBorder="1" applyAlignment="1">
      <alignment horizontal="center" vertical="center" wrapText="1" shrinkToFit="1"/>
    </xf>
    <xf numFmtId="0" fontId="44" fillId="5" borderId="9" xfId="7" applyFont="1" applyFill="1" applyBorder="1" applyAlignment="1">
      <alignment horizontal="center" vertical="center" wrapText="1" shrinkToFit="1"/>
    </xf>
    <xf numFmtId="0" fontId="44" fillId="5" borderId="17" xfId="7" applyFont="1" applyFill="1" applyBorder="1" applyAlignment="1">
      <alignment horizontal="center" vertical="center" wrapText="1" shrinkToFit="1"/>
    </xf>
    <xf numFmtId="0" fontId="26" fillId="6" borderId="12" xfId="7" applyFont="1" applyFill="1" applyBorder="1" applyAlignment="1">
      <alignment horizontal="left" vertical="center" wrapText="1" shrinkToFit="1"/>
    </xf>
    <xf numFmtId="0" fontId="44" fillId="5" borderId="122" xfId="7" applyFont="1" applyFill="1" applyBorder="1" applyAlignment="1">
      <alignment horizontal="center" vertical="center" wrapText="1" shrinkToFit="1"/>
    </xf>
    <xf numFmtId="0" fontId="44" fillId="5" borderId="16" xfId="7" applyFont="1" applyFill="1" applyBorder="1" applyAlignment="1">
      <alignment horizontal="center" vertical="center" wrapText="1" shrinkToFit="1"/>
    </xf>
    <xf numFmtId="0" fontId="44" fillId="5" borderId="15" xfId="7" applyFont="1" applyFill="1" applyBorder="1" applyAlignment="1">
      <alignment horizontal="center" vertical="center" wrapText="1" shrinkToFit="1"/>
    </xf>
    <xf numFmtId="0" fontId="44" fillId="5" borderId="23" xfId="7" applyFont="1" applyFill="1" applyBorder="1" applyAlignment="1">
      <alignment horizontal="center" vertical="center" wrapText="1" shrinkToFit="1"/>
    </xf>
    <xf numFmtId="0" fontId="26" fillId="0" borderId="0" xfId="7" applyFont="1" applyAlignment="1">
      <alignment horizontal="center" vertical="center" shrinkToFit="1"/>
    </xf>
    <xf numFmtId="0" fontId="26" fillId="0" borderId="8" xfId="7" applyFont="1" applyBorder="1" applyAlignment="1">
      <alignment horizontal="left" vertical="center" wrapText="1" shrinkToFit="1"/>
    </xf>
    <xf numFmtId="184" fontId="26" fillId="0" borderId="0" xfId="7" applyNumberFormat="1" applyFont="1">
      <alignment vertical="center"/>
    </xf>
    <xf numFmtId="0" fontId="44" fillId="5" borderId="17" xfId="7" applyFont="1" applyFill="1" applyBorder="1" applyAlignment="1">
      <alignment horizontal="left" vertical="center"/>
    </xf>
    <xf numFmtId="0" fontId="26" fillId="5" borderId="17" xfId="7" applyFont="1" applyFill="1" applyBorder="1" applyAlignment="1">
      <alignment horizontal="left" vertical="center"/>
    </xf>
    <xf numFmtId="184" fontId="26" fillId="0" borderId="0" xfId="7" applyNumberFormat="1" applyFont="1" applyAlignment="1">
      <alignment horizontal="center" vertical="center"/>
    </xf>
    <xf numFmtId="187" fontId="26" fillId="0" borderId="0" xfId="7" applyNumberFormat="1" applyFont="1" applyAlignment="1">
      <alignment horizontal="right" vertical="center" shrinkToFit="1"/>
    </xf>
    <xf numFmtId="0" fontId="26" fillId="6" borderId="14" xfId="7" applyFont="1" applyFill="1" applyBorder="1" applyAlignment="1">
      <alignment horizontal="left" vertical="center" wrapText="1" shrinkToFit="1"/>
    </xf>
    <xf numFmtId="190" fontId="26" fillId="0" borderId="0" xfId="7" applyNumberFormat="1" applyFont="1" applyAlignment="1">
      <alignment horizontal="center" vertical="center"/>
    </xf>
    <xf numFmtId="0" fontId="26" fillId="0" borderId="0" xfId="7" applyFont="1" applyAlignment="1">
      <alignment vertical="top" wrapText="1"/>
    </xf>
    <xf numFmtId="193" fontId="26" fillId="0" borderId="0" xfId="7" applyNumberFormat="1" applyFont="1" applyAlignment="1">
      <alignment horizontal="left" vertical="center"/>
    </xf>
    <xf numFmtId="0" fontId="26" fillId="0" borderId="0" xfId="7" applyFont="1" applyAlignment="1">
      <alignment vertical="top"/>
    </xf>
    <xf numFmtId="0" fontId="26" fillId="0" borderId="0" xfId="7" applyFont="1" applyAlignment="1">
      <alignment horizontal="left" vertical="top" indent="1"/>
    </xf>
    <xf numFmtId="0" fontId="44" fillId="5" borderId="4" xfId="7" applyFont="1" applyFill="1" applyBorder="1" applyAlignment="1">
      <alignment horizontal="left" vertical="center" wrapText="1" shrinkToFit="1"/>
    </xf>
    <xf numFmtId="0" fontId="26" fillId="0" borderId="17" xfId="7" applyFont="1" applyBorder="1" applyAlignment="1">
      <alignment horizontal="center" vertical="center" wrapText="1" shrinkToFit="1"/>
    </xf>
    <xf numFmtId="0" fontId="26" fillId="6" borderId="8" xfId="7" applyFont="1" applyFill="1" applyBorder="1" applyAlignment="1">
      <alignment horizontal="left" vertical="center" wrapText="1" shrinkToFit="1"/>
    </xf>
    <xf numFmtId="0" fontId="44" fillId="5" borderId="17" xfId="7" applyFont="1" applyFill="1" applyBorder="1" applyAlignment="1">
      <alignment horizontal="left" vertical="center" wrapText="1" shrinkToFit="1"/>
    </xf>
    <xf numFmtId="0" fontId="44" fillId="5" borderId="17" xfId="7" applyFont="1" applyFill="1" applyBorder="1" applyAlignment="1">
      <alignment horizontal="left" vertical="top" wrapText="1" shrinkToFit="1"/>
    </xf>
    <xf numFmtId="0" fontId="26" fillId="0" borderId="17" xfId="7" applyFont="1" applyBorder="1" applyAlignment="1">
      <alignment horizontal="left" vertical="center" wrapText="1"/>
    </xf>
    <xf numFmtId="0" fontId="26" fillId="0" borderId="5" xfId="7" applyFont="1" applyBorder="1" applyAlignment="1">
      <alignment horizontal="left" vertical="center" wrapText="1" shrinkToFit="1"/>
    </xf>
    <xf numFmtId="0" fontId="26" fillId="0" borderId="6" xfId="7" applyFont="1" applyBorder="1" applyAlignment="1">
      <alignment horizontal="left" vertical="center" wrapText="1" shrinkToFit="1"/>
    </xf>
    <xf numFmtId="0" fontId="26" fillId="0" borderId="9" xfId="7" applyFont="1" applyBorder="1" applyAlignment="1">
      <alignment horizontal="left" vertical="center" wrapText="1" shrinkToFit="1"/>
    </xf>
    <xf numFmtId="0" fontId="26" fillId="5" borderId="5" xfId="7" applyFont="1" applyFill="1" applyBorder="1" applyAlignment="1">
      <alignment horizontal="left" vertical="top" wrapText="1" shrinkToFit="1"/>
    </xf>
    <xf numFmtId="0" fontId="26" fillId="5" borderId="6" xfId="7" applyFont="1" applyFill="1" applyBorder="1" applyAlignment="1">
      <alignment horizontal="left" vertical="top" wrapText="1" shrinkToFit="1"/>
    </xf>
    <xf numFmtId="0" fontId="26" fillId="5" borderId="9" xfId="7" applyFont="1" applyFill="1" applyBorder="1" applyAlignment="1">
      <alignment horizontal="left" vertical="top" wrapText="1" shrinkToFit="1"/>
    </xf>
    <xf numFmtId="0" fontId="31" fillId="5" borderId="12" xfId="7" applyFont="1" applyFill="1" applyBorder="1" applyAlignment="1">
      <alignment horizontal="left" vertical="center" wrapText="1" shrinkToFit="1"/>
    </xf>
    <xf numFmtId="0" fontId="26" fillId="0" borderId="58" xfId="7" applyFont="1" applyBorder="1" applyAlignment="1">
      <alignment horizontal="left" vertical="center" wrapText="1" shrinkToFit="1"/>
    </xf>
    <xf numFmtId="0" fontId="26" fillId="0" borderId="21" xfId="7" applyFont="1" applyBorder="1" applyAlignment="1">
      <alignment horizontal="left" vertical="center" wrapText="1" shrinkToFit="1"/>
    </xf>
    <xf numFmtId="0" fontId="26" fillId="5" borderId="58" xfId="7" applyFont="1" applyFill="1" applyBorder="1" applyAlignment="1">
      <alignment horizontal="left" vertical="top" wrapText="1" shrinkToFit="1"/>
    </xf>
    <xf numFmtId="0" fontId="26" fillId="5" borderId="0" xfId="7" applyFont="1" applyFill="1" applyAlignment="1">
      <alignment horizontal="left" vertical="top" wrapText="1" shrinkToFit="1"/>
    </xf>
    <xf numFmtId="0" fontId="26" fillId="5" borderId="21" xfId="7" applyFont="1" applyFill="1" applyBorder="1" applyAlignment="1">
      <alignment horizontal="left" vertical="top" wrapText="1" shrinkToFit="1"/>
    </xf>
    <xf numFmtId="0" fontId="26" fillId="0" borderId="120" xfId="7" applyFont="1" applyBorder="1" applyAlignment="1">
      <alignment horizontal="center" vertical="center"/>
    </xf>
    <xf numFmtId="0" fontId="26" fillId="0" borderId="8" xfId="7" applyFont="1" applyBorder="1" applyAlignment="1">
      <alignment horizontal="left" vertical="center" wrapText="1"/>
    </xf>
    <xf numFmtId="0" fontId="26" fillId="0" borderId="8" xfId="7" applyFont="1" applyBorder="1" applyAlignment="1">
      <alignment horizontal="left" vertical="center"/>
    </xf>
    <xf numFmtId="0" fontId="26" fillId="0" borderId="17" xfId="7" applyFont="1" applyBorder="1" applyAlignment="1">
      <alignment horizontal="left" vertical="center"/>
    </xf>
    <xf numFmtId="0" fontId="26" fillId="0" borderId="17" xfId="7" applyFont="1" applyBorder="1">
      <alignment vertical="center"/>
    </xf>
    <xf numFmtId="0" fontId="26" fillId="0" borderId="4" xfId="7" applyFont="1" applyBorder="1">
      <alignment vertical="center"/>
    </xf>
    <xf numFmtId="200" fontId="26" fillId="6" borderId="8" xfId="7" applyNumberFormat="1" applyFont="1" applyFill="1" applyBorder="1" applyAlignment="1">
      <alignment horizontal="right" vertical="center"/>
    </xf>
    <xf numFmtId="200" fontId="44" fillId="5" borderId="17" xfId="7" applyNumberFormat="1" applyFont="1" applyFill="1" applyBorder="1" applyAlignment="1">
      <alignment horizontal="right" vertical="center"/>
    </xf>
    <xf numFmtId="200" fontId="26" fillId="6" borderId="17" xfId="7" applyNumberFormat="1" applyFont="1" applyFill="1" applyBorder="1" applyAlignment="1">
      <alignment horizontal="right" vertical="center"/>
    </xf>
    <xf numFmtId="0" fontId="26" fillId="5" borderId="12" xfId="7" applyFont="1" applyFill="1" applyBorder="1" applyAlignment="1">
      <alignment horizontal="center" vertical="center"/>
    </xf>
    <xf numFmtId="0" fontId="26" fillId="0" borderId="15" xfId="7" applyFont="1" applyBorder="1" applyAlignment="1">
      <alignment horizontal="left" vertical="center" wrapText="1" shrinkToFit="1"/>
    </xf>
    <xf numFmtId="0" fontId="26" fillId="0" borderId="16" xfId="7" applyFont="1" applyBorder="1" applyAlignment="1">
      <alignment horizontal="left" vertical="center" wrapText="1" shrinkToFit="1"/>
    </xf>
    <xf numFmtId="0" fontId="26" fillId="0" borderId="23" xfId="7" applyFont="1" applyBorder="1" applyAlignment="1">
      <alignment horizontal="left" vertical="center" wrapText="1" shrinkToFit="1"/>
    </xf>
    <xf numFmtId="0" fontId="26" fillId="0" borderId="120" xfId="7" applyFont="1" applyBorder="1" applyAlignment="1">
      <alignment horizontal="center" vertical="center" wrapText="1"/>
    </xf>
    <xf numFmtId="0" fontId="26" fillId="0" borderId="123" xfId="7" applyFont="1" applyBorder="1" applyAlignment="1">
      <alignment horizontal="center" vertical="center"/>
    </xf>
    <xf numFmtId="0" fontId="26" fillId="0" borderId="24" xfId="7" applyFont="1" applyBorder="1" applyAlignment="1">
      <alignment horizontal="center" vertical="center"/>
    </xf>
    <xf numFmtId="0" fontId="44" fillId="5" borderId="17" xfId="7" applyFont="1" applyFill="1" applyBorder="1" applyAlignment="1">
      <alignment horizontal="center" vertical="center"/>
    </xf>
    <xf numFmtId="0" fontId="44" fillId="0" borderId="24" xfId="7" applyFont="1" applyBorder="1" applyAlignment="1">
      <alignment horizontal="center" vertical="center"/>
    </xf>
    <xf numFmtId="0" fontId="26" fillId="0" borderId="124" xfId="7" applyFont="1" applyBorder="1" applyAlignment="1">
      <alignment horizontal="center" vertical="center"/>
    </xf>
    <xf numFmtId="0" fontId="26" fillId="0" borderId="125" xfId="7" applyFont="1" applyBorder="1" applyAlignment="1">
      <alignment horizontal="left" vertical="center"/>
    </xf>
    <xf numFmtId="0" fontId="26" fillId="0" borderId="5" xfId="7" applyFont="1" applyBorder="1" applyAlignment="1">
      <alignment vertical="top"/>
    </xf>
    <xf numFmtId="0" fontId="26" fillId="5" borderId="9" xfId="7" applyFont="1" applyFill="1" applyBorder="1" applyAlignment="1">
      <alignment horizontal="center" vertical="top"/>
    </xf>
    <xf numFmtId="0" fontId="26" fillId="0" borderId="18" xfId="7" applyFont="1" applyBorder="1" applyAlignment="1">
      <alignment vertical="top"/>
    </xf>
    <xf numFmtId="0" fontId="26" fillId="0" borderId="126" xfId="7" applyFont="1" applyBorder="1" applyAlignment="1">
      <alignment horizontal="center" vertical="center"/>
    </xf>
    <xf numFmtId="0" fontId="26" fillId="0" borderId="127" xfId="7" applyFont="1" applyBorder="1" applyAlignment="1">
      <alignment horizontal="left" vertical="center"/>
    </xf>
    <xf numFmtId="0" fontId="26" fillId="0" borderId="58" xfId="7" applyFont="1" applyBorder="1" applyAlignment="1">
      <alignment vertical="top"/>
    </xf>
    <xf numFmtId="0" fontId="26" fillId="5" borderId="21" xfId="7" applyFont="1" applyFill="1" applyBorder="1" applyAlignment="1">
      <alignment horizontal="center" vertical="top"/>
    </xf>
    <xf numFmtId="0" fontId="26" fillId="0" borderId="14" xfId="7" applyFont="1" applyBorder="1">
      <alignment vertical="center"/>
    </xf>
    <xf numFmtId="0" fontId="26" fillId="0" borderId="123" xfId="7" applyFont="1" applyBorder="1">
      <alignment vertical="center"/>
    </xf>
    <xf numFmtId="0" fontId="44" fillId="5" borderId="17" xfId="7" applyFont="1" applyFill="1" applyBorder="1" applyAlignment="1">
      <alignment vertical="center" wrapText="1" shrinkToFit="1"/>
    </xf>
    <xf numFmtId="0" fontId="26" fillId="0" borderId="24" xfId="7" applyFont="1" applyBorder="1">
      <alignment vertical="center"/>
    </xf>
    <xf numFmtId="0" fontId="26" fillId="5" borderId="23" xfId="7" applyFont="1" applyFill="1" applyBorder="1" applyAlignment="1">
      <alignment horizontal="center" vertical="top"/>
    </xf>
    <xf numFmtId="0" fontId="26" fillId="0" borderId="128" xfId="7" applyFont="1" applyBorder="1" applyAlignment="1">
      <alignment horizontal="center" vertical="center"/>
    </xf>
    <xf numFmtId="0" fontId="26" fillId="0" borderId="129" xfId="7" applyFont="1" applyBorder="1" applyAlignment="1">
      <alignment horizontal="left" vertical="center"/>
    </xf>
    <xf numFmtId="0" fontId="31" fillId="5" borderId="14" xfId="7" applyFont="1" applyFill="1" applyBorder="1" applyAlignment="1">
      <alignment horizontal="left" vertical="center" wrapText="1" shrinkToFit="1"/>
    </xf>
    <xf numFmtId="0" fontId="26" fillId="0" borderId="120" xfId="7" applyFont="1" applyBorder="1">
      <alignment vertical="center"/>
    </xf>
    <xf numFmtId="0" fontId="26" fillId="0" borderId="15" xfId="7" applyFont="1" applyBorder="1" applyAlignment="1">
      <alignment vertical="top"/>
    </xf>
    <xf numFmtId="0" fontId="26" fillId="5" borderId="15" xfId="7" applyFont="1" applyFill="1" applyBorder="1" applyAlignment="1">
      <alignment horizontal="left" vertical="top" wrapText="1" shrinkToFit="1"/>
    </xf>
    <xf numFmtId="0" fontId="26" fillId="5" borderId="16" xfId="7" applyFont="1" applyFill="1" applyBorder="1" applyAlignment="1">
      <alignment horizontal="left" vertical="top" wrapText="1" shrinkToFit="1"/>
    </xf>
    <xf numFmtId="0" fontId="26" fillId="5" borderId="23" xfId="7" applyFont="1" applyFill="1" applyBorder="1" applyAlignment="1">
      <alignment horizontal="left" vertical="top" wrapText="1" shrinkToFit="1"/>
    </xf>
    <xf numFmtId="0" fontId="26" fillId="5" borderId="17" xfId="7" applyFont="1" applyFill="1" applyBorder="1" applyAlignment="1">
      <alignment horizontal="left" vertical="top" wrapText="1" shrinkToFit="1"/>
    </xf>
    <xf numFmtId="0" fontId="26" fillId="5" borderId="9" xfId="7" applyFont="1" applyFill="1" applyBorder="1" applyAlignment="1">
      <alignment horizontal="left" vertical="top" wrapText="1"/>
    </xf>
    <xf numFmtId="0" fontId="26" fillId="5" borderId="21" xfId="7" applyFont="1" applyFill="1" applyBorder="1" applyAlignment="1">
      <alignment horizontal="left" vertical="top" wrapText="1"/>
    </xf>
    <xf numFmtId="0" fontId="26" fillId="6" borderId="8" xfId="7" applyFont="1" applyFill="1" applyBorder="1" applyAlignment="1">
      <alignment horizontal="left" vertical="center"/>
    </xf>
    <xf numFmtId="201" fontId="26" fillId="6" borderId="8" xfId="7" applyNumberFormat="1" applyFont="1" applyFill="1" applyBorder="1" applyAlignment="1">
      <alignment horizontal="right" vertical="center"/>
    </xf>
    <xf numFmtId="201" fontId="44" fillId="5" borderId="17" xfId="7" applyNumberFormat="1" applyFont="1" applyFill="1" applyBorder="1" applyAlignment="1">
      <alignment horizontal="right" vertical="center"/>
    </xf>
    <xf numFmtId="201" fontId="26" fillId="6" borderId="17" xfId="7" applyNumberFormat="1" applyFont="1" applyFill="1" applyBorder="1" applyAlignment="1">
      <alignment horizontal="right" vertical="center"/>
    </xf>
    <xf numFmtId="0" fontId="44" fillId="5" borderId="8" xfId="7" applyFont="1" applyFill="1" applyBorder="1" applyAlignment="1">
      <alignment horizontal="left" vertical="center"/>
    </xf>
    <xf numFmtId="0" fontId="44" fillId="0" borderId="24" xfId="7" applyFont="1" applyBorder="1">
      <alignment vertical="center"/>
    </xf>
    <xf numFmtId="0" fontId="26" fillId="0" borderId="5" xfId="7" applyFont="1" applyBorder="1" applyAlignment="1">
      <alignment horizontal="center" vertical="top" wrapText="1"/>
    </xf>
    <xf numFmtId="0" fontId="103" fillId="5" borderId="9" xfId="7" applyFont="1" applyFill="1" applyBorder="1" applyAlignment="1">
      <alignment vertical="top" wrapText="1"/>
    </xf>
    <xf numFmtId="0" fontId="26" fillId="0" borderId="5" xfId="7" applyFont="1" applyBorder="1" applyAlignment="1">
      <alignment vertical="top" wrapText="1"/>
    </xf>
    <xf numFmtId="0" fontId="26" fillId="0" borderId="125" xfId="7" applyFont="1" applyBorder="1" applyAlignment="1">
      <alignment horizontal="right" vertical="center"/>
    </xf>
    <xf numFmtId="0" fontId="26" fillId="0" borderId="4" xfId="7" applyFont="1" applyBorder="1" applyAlignment="1">
      <alignment horizontal="right" vertical="center"/>
    </xf>
    <xf numFmtId="0" fontId="26" fillId="0" borderId="58" xfId="7" applyFont="1" applyBorder="1" applyAlignment="1">
      <alignment horizontal="center" vertical="top" wrapText="1"/>
    </xf>
    <xf numFmtId="0" fontId="103" fillId="5" borderId="21" xfId="7" applyFont="1" applyFill="1" applyBorder="1" applyAlignment="1">
      <alignment vertical="top" wrapText="1"/>
    </xf>
    <xf numFmtId="0" fontId="26" fillId="0" borderId="58" xfId="7" applyFont="1" applyBorder="1" applyAlignment="1">
      <alignment vertical="top" wrapText="1"/>
    </xf>
    <xf numFmtId="0" fontId="44" fillId="5" borderId="127" xfId="7" applyFont="1" applyFill="1" applyBorder="1">
      <alignment vertical="center"/>
    </xf>
    <xf numFmtId="0" fontId="44" fillId="5" borderId="12" xfId="7" applyFont="1" applyFill="1" applyBorder="1">
      <alignment vertical="center"/>
    </xf>
    <xf numFmtId="0" fontId="26" fillId="0" borderId="14" xfId="7" applyFont="1" applyBorder="1" applyAlignment="1">
      <alignment horizontal="left" vertical="center"/>
    </xf>
    <xf numFmtId="0" fontId="26" fillId="5" borderId="23" xfId="7" applyFont="1" applyFill="1" applyBorder="1" applyAlignment="1">
      <alignment horizontal="left" vertical="top" wrapText="1"/>
    </xf>
    <xf numFmtId="0" fontId="26" fillId="0" borderId="15" xfId="7" applyFont="1" applyBorder="1" applyAlignment="1">
      <alignment horizontal="center" vertical="top" wrapText="1"/>
    </xf>
    <xf numFmtId="0" fontId="103" fillId="5" borderId="23" xfId="7" applyFont="1" applyFill="1" applyBorder="1" applyAlignment="1">
      <alignment vertical="top" wrapText="1"/>
    </xf>
    <xf numFmtId="0" fontId="26" fillId="0" borderId="15" xfId="7" applyFont="1" applyBorder="1" applyAlignment="1">
      <alignment vertical="top" wrapText="1"/>
    </xf>
    <xf numFmtId="0" fontId="26" fillId="0" borderId="120" xfId="7" applyFont="1" applyBorder="1" applyAlignment="1">
      <alignment horizontal="left" vertical="center" wrapText="1" shrinkToFit="1"/>
    </xf>
    <xf numFmtId="0" fontId="26" fillId="0" borderId="8" xfId="7" applyFont="1" applyBorder="1" applyAlignment="1">
      <alignment horizontal="left" vertical="top" wrapText="1" shrinkToFit="1"/>
    </xf>
    <xf numFmtId="0" fontId="26" fillId="0" borderId="17" xfId="7" applyFont="1" applyBorder="1" applyAlignment="1">
      <alignment horizontal="left" vertical="top" wrapText="1" shrinkToFit="1"/>
    </xf>
    <xf numFmtId="0" fontId="26" fillId="5" borderId="17" xfId="7" applyFont="1" applyFill="1" applyBorder="1" applyAlignment="1">
      <alignment horizontal="left" vertical="top" wrapText="1"/>
    </xf>
    <xf numFmtId="0" fontId="26" fillId="0" borderId="0" xfId="7" applyFont="1" applyAlignment="1">
      <alignment vertical="top" wrapText="1" shrinkToFit="1"/>
    </xf>
    <xf numFmtId="0" fontId="26" fillId="5" borderId="17" xfId="7" applyFont="1" applyFill="1" applyBorder="1" applyAlignment="1">
      <alignment horizontal="left" vertical="top"/>
    </xf>
    <xf numFmtId="202" fontId="26" fillId="6" borderId="0" xfId="23" applyNumberFormat="1" applyFont="1" applyFill="1" applyAlignment="1">
      <alignment vertical="top" wrapText="1" shrinkToFit="1"/>
    </xf>
    <xf numFmtId="0" fontId="26" fillId="0" borderId="120" xfId="7" applyFont="1" applyBorder="1" applyAlignment="1">
      <alignment horizontal="left" vertical="center"/>
    </xf>
    <xf numFmtId="0" fontId="26" fillId="6" borderId="0" xfId="7" applyFont="1" applyFill="1" applyAlignment="1">
      <alignment vertical="top"/>
    </xf>
    <xf numFmtId="203" fontId="26" fillId="6" borderId="8" xfId="7" applyNumberFormat="1" applyFont="1" applyFill="1" applyBorder="1" applyAlignment="1">
      <alignment horizontal="right" vertical="center"/>
    </xf>
    <xf numFmtId="203" fontId="44" fillId="5" borderId="17" xfId="7" applyNumberFormat="1" applyFont="1" applyFill="1" applyBorder="1" applyAlignment="1">
      <alignment horizontal="right" vertical="center"/>
    </xf>
    <xf numFmtId="203" fontId="26" fillId="6" borderId="17" xfId="7" applyNumberFormat="1" applyFont="1" applyFill="1" applyBorder="1" applyAlignment="1">
      <alignment horizontal="right" vertical="center"/>
    </xf>
    <xf numFmtId="0" fontId="26" fillId="0" borderId="0" xfId="7" applyFont="1" applyAlignment="1">
      <alignment horizontal="left" vertical="top" wrapText="1" shrinkToFit="1"/>
    </xf>
    <xf numFmtId="0" fontId="103" fillId="5" borderId="6" xfId="7" applyFont="1" applyFill="1" applyBorder="1" applyAlignment="1">
      <alignment vertical="top" wrapText="1"/>
    </xf>
    <xf numFmtId="0" fontId="103" fillId="5" borderId="0" xfId="7" applyFont="1" applyFill="1" applyAlignment="1">
      <alignment vertical="top" wrapText="1"/>
    </xf>
    <xf numFmtId="203" fontId="26" fillId="6" borderId="0" xfId="7" applyNumberFormat="1" applyFont="1" applyFill="1">
      <alignment vertical="center"/>
    </xf>
    <xf numFmtId="0" fontId="103" fillId="5" borderId="16" xfId="7" applyFont="1" applyFill="1" applyBorder="1" applyAlignment="1">
      <alignment vertical="top" wrapText="1"/>
    </xf>
    <xf numFmtId="0" fontId="3" fillId="0" borderId="0" xfId="0" applyFont="1" applyAlignment="1">
      <alignment horizontal="center" vertical="center"/>
    </xf>
    <xf numFmtId="0" fontId="46" fillId="0" borderId="17" xfId="0" applyFont="1" applyBorder="1" applyAlignment="1">
      <alignment horizontal="center" vertical="top" wrapText="1"/>
    </xf>
    <xf numFmtId="0" fontId="32" fillId="5" borderId="17" xfId="0" applyFont="1" applyFill="1" applyBorder="1" applyAlignment="1">
      <alignment horizontal="left" vertical="top" wrapText="1"/>
    </xf>
    <xf numFmtId="0" fontId="46" fillId="0" borderId="17" xfId="0" applyFont="1" applyBorder="1" applyAlignment="1">
      <alignment horizontal="left" vertical="top" wrapText="1"/>
    </xf>
    <xf numFmtId="0" fontId="26" fillId="0" borderId="21" xfId="0" applyFont="1" applyBorder="1">
      <alignment vertical="center"/>
    </xf>
    <xf numFmtId="0" fontId="26" fillId="6" borderId="21" xfId="0" applyFont="1" applyFill="1" applyBorder="1" applyAlignment="1">
      <alignment horizontal="center" vertical="center" shrinkToFit="1"/>
    </xf>
    <xf numFmtId="0" fontId="32" fillId="5" borderId="4" xfId="0" applyFont="1" applyFill="1" applyBorder="1" applyAlignment="1">
      <alignment horizontal="center" vertical="top" wrapText="1"/>
    </xf>
    <xf numFmtId="0" fontId="32" fillId="5" borderId="12" xfId="0" applyFont="1" applyFill="1" applyBorder="1" applyAlignment="1">
      <alignment horizontal="center" vertical="top" wrapText="1"/>
    </xf>
    <xf numFmtId="0" fontId="32" fillId="5" borderId="14" xfId="0" applyFont="1" applyFill="1" applyBorder="1" applyAlignment="1">
      <alignment horizontal="center" vertical="top" wrapText="1"/>
    </xf>
    <xf numFmtId="0" fontId="26" fillId="0" borderId="17" xfId="0" applyFont="1" applyBorder="1" applyAlignment="1">
      <alignment horizontal="center" vertical="top"/>
    </xf>
    <xf numFmtId="0" fontId="26" fillId="5" borderId="130" xfId="0" applyFont="1" applyFill="1" applyBorder="1" applyAlignment="1">
      <alignment horizontal="left" vertical="center"/>
    </xf>
    <xf numFmtId="0" fontId="26" fillId="5" borderId="131" xfId="0" applyFont="1" applyFill="1" applyBorder="1" applyAlignment="1">
      <alignment horizontal="left" vertical="center"/>
    </xf>
    <xf numFmtId="0" fontId="26" fillId="5" borderId="132" xfId="0" applyFont="1" applyFill="1" applyBorder="1" applyAlignment="1">
      <alignment horizontal="left" vertical="center"/>
    </xf>
    <xf numFmtId="0" fontId="26" fillId="5" borderId="133" xfId="0" applyFont="1" applyFill="1" applyBorder="1" applyAlignment="1">
      <alignment horizontal="left" vertical="center"/>
    </xf>
    <xf numFmtId="0" fontId="26" fillId="0" borderId="134" xfId="0" applyFont="1" applyBorder="1" applyAlignment="1">
      <alignment horizontal="right" vertical="center"/>
    </xf>
    <xf numFmtId="0" fontId="26" fillId="5" borderId="5" xfId="0" applyFont="1" applyFill="1" applyBorder="1" applyAlignment="1">
      <alignment horizontal="left" vertical="top"/>
    </xf>
    <xf numFmtId="0" fontId="26" fillId="5" borderId="9" xfId="0" applyFont="1" applyFill="1" applyBorder="1" applyAlignment="1">
      <alignment horizontal="left" vertical="top"/>
    </xf>
    <xf numFmtId="0" fontId="26" fillId="5" borderId="4" xfId="0" applyFont="1" applyFill="1" applyBorder="1" applyAlignment="1">
      <alignment horizontal="left" vertical="center"/>
    </xf>
    <xf numFmtId="0" fontId="26" fillId="5" borderId="135" xfId="0" applyFont="1" applyFill="1" applyBorder="1" applyAlignment="1">
      <alignment horizontal="left" vertical="center"/>
    </xf>
    <xf numFmtId="0" fontId="26" fillId="5" borderId="136" xfId="0" applyFont="1" applyFill="1" applyBorder="1" applyAlignment="1">
      <alignment horizontal="left" vertical="center"/>
    </xf>
    <xf numFmtId="0" fontId="26" fillId="5" borderId="137" xfId="0" applyFont="1" applyFill="1" applyBorder="1" applyAlignment="1">
      <alignment horizontal="left" vertical="center"/>
    </xf>
    <xf numFmtId="0" fontId="26" fillId="5" borderId="138" xfId="0" applyFont="1" applyFill="1" applyBorder="1" applyAlignment="1">
      <alignment horizontal="left" vertical="center"/>
    </xf>
    <xf numFmtId="0" fontId="26" fillId="0" borderId="139" xfId="0" applyFont="1" applyBorder="1" applyAlignment="1">
      <alignment horizontal="right" vertical="center"/>
    </xf>
    <xf numFmtId="0" fontId="26" fillId="5" borderId="58" xfId="0" applyFont="1" applyFill="1" applyBorder="1" applyAlignment="1">
      <alignment horizontal="left" vertical="top"/>
    </xf>
    <xf numFmtId="0" fontId="26" fillId="5" borderId="21" xfId="0" applyFont="1" applyFill="1" applyBorder="1" applyAlignment="1">
      <alignment horizontal="left" vertical="top"/>
    </xf>
    <xf numFmtId="0" fontId="26" fillId="5" borderId="12" xfId="0" applyFont="1" applyFill="1" applyBorder="1" applyAlignment="1">
      <alignment horizontal="left" vertical="center"/>
    </xf>
    <xf numFmtId="0" fontId="26" fillId="0" borderId="12" xfId="0" applyFont="1" applyBorder="1">
      <alignment vertical="center"/>
    </xf>
    <xf numFmtId="204" fontId="26" fillId="5" borderId="140" xfId="0" applyNumberFormat="1" applyFont="1" applyFill="1" applyBorder="1" applyAlignment="1">
      <alignment horizontal="right" vertical="center"/>
    </xf>
    <xf numFmtId="204" fontId="26" fillId="5" borderId="141" xfId="0" applyNumberFormat="1" applyFont="1" applyFill="1" applyBorder="1" applyAlignment="1">
      <alignment horizontal="right" vertical="center"/>
    </xf>
    <xf numFmtId="205" fontId="26" fillId="6" borderId="139" xfId="0" applyNumberFormat="1" applyFont="1" applyFill="1" applyBorder="1" applyAlignment="1">
      <alignment horizontal="right" vertical="center"/>
    </xf>
    <xf numFmtId="204" fontId="26" fillId="5" borderId="135" xfId="0" applyNumberFormat="1" applyFont="1" applyFill="1" applyBorder="1" applyAlignment="1">
      <alignment horizontal="right" vertical="center"/>
    </xf>
    <xf numFmtId="204" fontId="26" fillId="5" borderId="142" xfId="0" applyNumberFormat="1" applyFont="1" applyFill="1" applyBorder="1" applyAlignment="1">
      <alignment horizontal="right" vertical="center"/>
    </xf>
    <xf numFmtId="0" fontId="26" fillId="5" borderId="143" xfId="0" applyFont="1" applyFill="1" applyBorder="1" applyAlignment="1">
      <alignment horizontal="left" vertical="center"/>
    </xf>
    <xf numFmtId="0" fontId="26" fillId="5" borderId="144" xfId="0" applyFont="1" applyFill="1" applyBorder="1" applyAlignment="1">
      <alignment horizontal="left" vertical="center"/>
    </xf>
    <xf numFmtId="204" fontId="26" fillId="5" borderId="143" xfId="0" applyNumberFormat="1" applyFont="1" applyFill="1" applyBorder="1" applyAlignment="1">
      <alignment horizontal="right" vertical="center"/>
    </xf>
    <xf numFmtId="204" fontId="26" fillId="5" borderId="145" xfId="0" applyNumberFormat="1" applyFont="1" applyFill="1" applyBorder="1" applyAlignment="1">
      <alignment horizontal="right" vertical="center"/>
    </xf>
    <xf numFmtId="205" fontId="26" fillId="6" borderId="146" xfId="0" applyNumberFormat="1" applyFont="1" applyFill="1" applyBorder="1" applyAlignment="1">
      <alignment horizontal="right" vertical="center"/>
    </xf>
    <xf numFmtId="0" fontId="26" fillId="5" borderId="15" xfId="0" applyFont="1" applyFill="1" applyBorder="1" applyAlignment="1">
      <alignment horizontal="left" vertical="top"/>
    </xf>
    <xf numFmtId="0" fontId="26" fillId="5" borderId="23" xfId="0" applyFont="1" applyFill="1" applyBorder="1" applyAlignment="1">
      <alignment horizontal="left" vertical="top"/>
    </xf>
    <xf numFmtId="0" fontId="104" fillId="0" borderId="0" xfId="7" applyFont="1">
      <alignment vertical="center"/>
    </xf>
    <xf numFmtId="0" fontId="10" fillId="0" borderId="0" xfId="7" applyFont="1" applyAlignment="1"/>
    <xf numFmtId="0" fontId="105" fillId="0" borderId="0" xfId="7" applyFont="1">
      <alignment vertical="center"/>
    </xf>
    <xf numFmtId="0" fontId="106" fillId="0" borderId="0" xfId="7" applyFont="1" applyAlignment="1">
      <alignment horizontal="left" vertical="top" wrapText="1"/>
    </xf>
    <xf numFmtId="0" fontId="15" fillId="7" borderId="78" xfId="7" applyFont="1" applyFill="1" applyBorder="1" applyAlignment="1">
      <alignment horizontal="center" vertical="center" wrapText="1"/>
    </xf>
    <xf numFmtId="206" fontId="8" fillId="5" borderId="82" xfId="7" applyNumberFormat="1" applyFont="1" applyFill="1" applyBorder="1" applyAlignment="1">
      <alignment horizontal="center" vertical="center" wrapText="1"/>
    </xf>
    <xf numFmtId="206" fontId="8" fillId="5" borderId="78" xfId="7" applyNumberFormat="1" applyFont="1" applyFill="1" applyBorder="1" applyAlignment="1">
      <alignment horizontal="center" vertical="center" wrapText="1"/>
    </xf>
    <xf numFmtId="206" fontId="8" fillId="5" borderId="147" xfId="7" applyNumberFormat="1" applyFont="1" applyFill="1" applyBorder="1" applyAlignment="1">
      <alignment horizontal="center" vertical="center" wrapText="1"/>
    </xf>
    <xf numFmtId="206" fontId="8" fillId="15" borderId="147" xfId="7" applyNumberFormat="1" applyFont="1" applyFill="1" applyBorder="1" applyAlignment="1">
      <alignment horizontal="center" vertical="center" wrapText="1"/>
    </xf>
    <xf numFmtId="206" fontId="8" fillId="0" borderId="0" xfId="7" applyNumberFormat="1" applyFont="1" applyAlignment="1">
      <alignment horizontal="center" vertical="center" wrapText="1"/>
    </xf>
    <xf numFmtId="207" fontId="8" fillId="0" borderId="0" xfId="7" applyNumberFormat="1" applyFont="1" applyAlignment="1">
      <alignment horizontal="center" vertical="center" wrapText="1"/>
    </xf>
    <xf numFmtId="0" fontId="8" fillId="0" borderId="0" xfId="7" applyFont="1" applyAlignment="1"/>
    <xf numFmtId="0" fontId="107" fillId="0" borderId="0" xfId="7" applyFont="1" applyAlignment="1">
      <alignment horizontal="center" vertical="center"/>
    </xf>
    <xf numFmtId="0" fontId="12" fillId="0" borderId="0" xfId="7" applyFont="1" applyAlignment="1">
      <alignment horizontal="center" vertical="center"/>
    </xf>
    <xf numFmtId="0" fontId="106" fillId="0" borderId="0" xfId="7" applyFont="1" applyAlignment="1">
      <alignment horizontal="left" vertical="top"/>
    </xf>
    <xf numFmtId="0" fontId="15" fillId="7" borderId="78" xfId="7" applyFont="1" applyFill="1" applyBorder="1" applyAlignment="1">
      <alignment horizontal="center" vertical="center"/>
    </xf>
    <xf numFmtId="0" fontId="15" fillId="7" borderId="78" xfId="7" applyFont="1" applyFill="1" applyBorder="1" applyAlignment="1">
      <alignment horizontal="center" vertical="center" shrinkToFit="1"/>
    </xf>
    <xf numFmtId="208" fontId="8" fillId="5" borderId="82" xfId="7" applyNumberFormat="1" applyFont="1" applyFill="1" applyBorder="1" applyAlignment="1">
      <alignment horizontal="center" vertical="center" shrinkToFit="1"/>
    </xf>
    <xf numFmtId="208" fontId="8" fillId="5" borderId="78" xfId="7" applyNumberFormat="1" applyFont="1" applyFill="1" applyBorder="1" applyAlignment="1">
      <alignment horizontal="center" vertical="center" shrinkToFit="1"/>
    </xf>
    <xf numFmtId="208" fontId="8" fillId="5" borderId="147" xfId="7" applyNumberFormat="1" applyFont="1" applyFill="1" applyBorder="1" applyAlignment="1">
      <alignment horizontal="center" vertical="center" shrinkToFit="1"/>
    </xf>
    <xf numFmtId="208" fontId="8" fillId="15" borderId="147" xfId="7" applyNumberFormat="1" applyFont="1" applyFill="1" applyBorder="1" applyAlignment="1">
      <alignment horizontal="center" vertical="center" shrinkToFit="1"/>
    </xf>
    <xf numFmtId="208" fontId="8" fillId="0" borderId="0" xfId="7" applyNumberFormat="1" applyFont="1" applyAlignment="1">
      <alignment horizontal="center" vertical="center" shrinkToFit="1"/>
    </xf>
    <xf numFmtId="209" fontId="8" fillId="0" borderId="0" xfId="7" applyNumberFormat="1" applyFont="1" applyAlignment="1">
      <alignment horizontal="center" vertical="center" shrinkToFit="1"/>
    </xf>
    <xf numFmtId="210" fontId="8" fillId="5" borderId="82" xfId="7" applyNumberFormat="1" applyFont="1" applyFill="1" applyBorder="1" applyAlignment="1">
      <alignment horizontal="center" vertical="center" shrinkToFit="1"/>
    </xf>
    <xf numFmtId="210" fontId="8" fillId="5" borderId="78" xfId="7" applyNumberFormat="1" applyFont="1" applyFill="1" applyBorder="1" applyAlignment="1">
      <alignment horizontal="center" vertical="center" shrinkToFit="1"/>
    </xf>
    <xf numFmtId="0" fontId="8" fillId="15" borderId="0" xfId="7" applyFont="1" applyFill="1">
      <alignment vertical="center"/>
    </xf>
    <xf numFmtId="210" fontId="8" fillId="0" borderId="0" xfId="7" applyNumberFormat="1" applyFont="1" applyAlignment="1">
      <alignment horizontal="center" vertical="center" wrapText="1"/>
    </xf>
    <xf numFmtId="209" fontId="8" fillId="0" borderId="0" xfId="7" applyNumberFormat="1" applyFont="1" applyAlignment="1">
      <alignment horizontal="center" vertical="center" wrapText="1"/>
    </xf>
    <xf numFmtId="211" fontId="8" fillId="5" borderId="82" xfId="7" applyNumberFormat="1" applyFont="1" applyFill="1" applyBorder="1" applyAlignment="1">
      <alignment horizontal="center" vertical="center" shrinkToFit="1"/>
    </xf>
    <xf numFmtId="211" fontId="8" fillId="5" borderId="78" xfId="7" applyNumberFormat="1" applyFont="1" applyFill="1" applyBorder="1" applyAlignment="1">
      <alignment horizontal="center" vertical="center" shrinkToFit="1"/>
    </xf>
    <xf numFmtId="212" fontId="8" fillId="15" borderId="78" xfId="7" applyNumberFormat="1" applyFont="1" applyFill="1" applyBorder="1" applyAlignment="1">
      <alignment horizontal="center" vertical="center" wrapText="1"/>
    </xf>
    <xf numFmtId="212" fontId="8" fillId="0" borderId="0" xfId="7" applyNumberFormat="1" applyFont="1" applyAlignment="1">
      <alignment horizontal="center" vertical="center" wrapText="1"/>
    </xf>
    <xf numFmtId="0" fontId="15" fillId="0" borderId="17" xfId="7" applyFont="1" applyBorder="1" applyAlignment="1">
      <alignment horizontal="center" vertical="center" shrinkToFit="1"/>
    </xf>
    <xf numFmtId="211" fontId="8" fillId="10" borderId="17" xfId="7" applyNumberFormat="1" applyFont="1" applyFill="1" applyBorder="1" applyAlignment="1">
      <alignment horizontal="center" vertical="center" wrapText="1"/>
    </xf>
    <xf numFmtId="202" fontId="8" fillId="0" borderId="0" xfId="7" applyNumberFormat="1" applyFont="1" applyAlignment="1">
      <alignment horizontal="center" vertical="center" wrapText="1"/>
    </xf>
    <xf numFmtId="0" fontId="107" fillId="0" borderId="0" xfId="7" applyFont="1" applyAlignment="1">
      <alignment horizontal="right" vertical="center"/>
    </xf>
    <xf numFmtId="211" fontId="8" fillId="5" borderId="147" xfId="7" applyNumberFormat="1" applyFont="1" applyFill="1" applyBorder="1" applyAlignment="1">
      <alignment horizontal="center" vertical="center" shrinkToFit="1"/>
    </xf>
    <xf numFmtId="210" fontId="108" fillId="15" borderId="147" xfId="7" applyNumberFormat="1" applyFont="1" applyFill="1" applyBorder="1" applyAlignment="1">
      <alignment horizontal="center" vertical="center"/>
    </xf>
    <xf numFmtId="0" fontId="15" fillId="0" borderId="17" xfId="7" applyFont="1" applyBorder="1" applyAlignment="1">
      <alignment horizontal="center" vertical="center" wrapText="1"/>
    </xf>
    <xf numFmtId="0" fontId="109" fillId="5" borderId="0" xfId="0" applyFont="1" applyFill="1" applyAlignment="1">
      <alignment horizontal="right" vertical="center"/>
    </xf>
    <xf numFmtId="213" fontId="8" fillId="6" borderId="82" xfId="7" applyNumberFormat="1" applyFont="1" applyFill="1" applyBorder="1" applyAlignment="1">
      <alignment horizontal="center" vertical="center" shrinkToFit="1"/>
    </xf>
    <xf numFmtId="213" fontId="8" fillId="6" borderId="78" xfId="7" applyNumberFormat="1" applyFont="1" applyFill="1" applyBorder="1" applyAlignment="1">
      <alignment horizontal="center" vertical="center" shrinkToFit="1"/>
    </xf>
    <xf numFmtId="213" fontId="8" fillId="15" borderId="147" xfId="7" applyNumberFormat="1" applyFont="1" applyFill="1" applyBorder="1" applyAlignment="1">
      <alignment horizontal="center" vertical="center" wrapText="1"/>
    </xf>
    <xf numFmtId="213" fontId="8" fillId="0" borderId="17" xfId="7" applyNumberFormat="1" applyFont="1" applyBorder="1" applyAlignment="1">
      <alignment horizontal="center" vertical="center" wrapText="1"/>
    </xf>
    <xf numFmtId="213" fontId="8" fillId="0" borderId="0" xfId="7" applyNumberFormat="1" applyFont="1" applyAlignment="1">
      <alignment horizontal="center" vertical="center" wrapText="1"/>
    </xf>
    <xf numFmtId="213" fontId="8" fillId="10" borderId="17" xfId="7" applyNumberFormat="1" applyFont="1" applyFill="1" applyBorder="1" applyAlignment="1">
      <alignment horizontal="center" vertical="center" wrapText="1"/>
    </xf>
    <xf numFmtId="0" fontId="107" fillId="0" borderId="0" xfId="7" applyFont="1" applyAlignment="1">
      <alignment horizontal="left" vertical="center"/>
    </xf>
    <xf numFmtId="0" fontId="10" fillId="0" borderId="0" xfId="7" applyFont="1" applyAlignment="1">
      <alignment horizontal="left" vertical="center"/>
    </xf>
    <xf numFmtId="0" fontId="15" fillId="7" borderId="148" xfId="7" applyFont="1" applyFill="1" applyBorder="1" applyAlignment="1">
      <alignment horizontal="center" vertical="center" wrapText="1"/>
    </xf>
    <xf numFmtId="0" fontId="15" fillId="7" borderId="149" xfId="7" applyFont="1" applyFill="1" applyBorder="1" applyAlignment="1">
      <alignment horizontal="center" vertical="center" wrapText="1"/>
    </xf>
    <xf numFmtId="0" fontId="15" fillId="7" borderId="97" xfId="7" applyFont="1" applyFill="1" applyBorder="1" applyAlignment="1">
      <alignment horizontal="center" vertical="center" wrapText="1"/>
    </xf>
    <xf numFmtId="0" fontId="8" fillId="5" borderId="82" xfId="7" applyFont="1" applyFill="1" applyBorder="1" applyAlignment="1">
      <alignment horizontal="center" vertical="center" wrapText="1"/>
    </xf>
    <xf numFmtId="0" fontId="8" fillId="5" borderId="78" xfId="7" applyFont="1" applyFill="1" applyBorder="1" applyAlignment="1">
      <alignment horizontal="center" vertical="center" wrapText="1"/>
    </xf>
    <xf numFmtId="0" fontId="8" fillId="5" borderId="147" xfId="7" applyFont="1" applyFill="1" applyBorder="1" applyAlignment="1">
      <alignment horizontal="center" vertical="center" wrapText="1"/>
    </xf>
    <xf numFmtId="0" fontId="8" fillId="15" borderId="147" xfId="7" applyFont="1" applyFill="1" applyBorder="1" applyAlignment="1">
      <alignment horizontal="center" vertical="center" wrapText="1"/>
    </xf>
    <xf numFmtId="0" fontId="8" fillId="0" borderId="0" xfId="7" applyFont="1" applyAlignment="1">
      <alignment horizontal="center" vertical="center" wrapText="1"/>
    </xf>
    <xf numFmtId="0" fontId="15" fillId="7" borderId="150" xfId="7" applyFont="1" applyFill="1" applyBorder="1" applyAlignment="1">
      <alignment horizontal="center" vertical="center" wrapText="1"/>
    </xf>
    <xf numFmtId="0" fontId="15" fillId="7" borderId="0" xfId="7" applyFont="1" applyFill="1" applyAlignment="1">
      <alignment horizontal="center" vertical="center" wrapText="1"/>
    </xf>
    <xf numFmtId="0" fontId="15" fillId="7" borderId="151" xfId="7" applyFont="1" applyFill="1" applyBorder="1" applyAlignment="1">
      <alignment horizontal="center" vertical="center" wrapText="1"/>
    </xf>
    <xf numFmtId="202" fontId="110" fillId="6" borderId="78" xfId="7" applyNumberFormat="1" applyFont="1" applyFill="1" applyBorder="1" applyAlignment="1">
      <alignment horizontal="left" vertical="center" wrapText="1" shrinkToFit="1"/>
    </xf>
    <xf numFmtId="202" fontId="15" fillId="15" borderId="78" xfId="7" applyNumberFormat="1" applyFont="1" applyFill="1" applyBorder="1" applyAlignment="1">
      <alignment horizontal="left" vertical="center" wrapText="1" shrinkToFit="1"/>
    </xf>
    <xf numFmtId="202" fontId="8" fillId="0" borderId="0" xfId="7" applyNumberFormat="1" applyFont="1" applyAlignment="1">
      <alignment horizontal="left" vertical="center" shrinkToFit="1"/>
    </xf>
    <xf numFmtId="202" fontId="8" fillId="0" borderId="0" xfId="7" applyNumberFormat="1" applyFont="1" applyAlignment="1">
      <alignment horizontal="right" vertical="center" wrapText="1"/>
    </xf>
    <xf numFmtId="202" fontId="110" fillId="14" borderId="78" xfId="7" applyNumberFormat="1" applyFont="1" applyFill="1" applyBorder="1" applyAlignment="1">
      <alignment horizontal="left" vertical="center" wrapText="1" shrinkToFit="1"/>
    </xf>
    <xf numFmtId="202" fontId="15" fillId="0" borderId="0" xfId="7" applyNumberFormat="1" applyFont="1" applyAlignment="1">
      <alignment horizontal="left" vertical="center" wrapText="1" shrinkToFit="1"/>
    </xf>
    <xf numFmtId="0" fontId="8" fillId="0" borderId="0" xfId="7" applyFont="1" applyAlignment="1">
      <alignment horizontal="right" vertical="center"/>
    </xf>
    <xf numFmtId="202" fontId="110" fillId="0" borderId="0" xfId="7" applyNumberFormat="1" applyFont="1" applyAlignment="1">
      <alignment horizontal="left" vertical="center" wrapText="1" shrinkToFit="1"/>
    </xf>
    <xf numFmtId="0" fontId="10" fillId="0" borderId="0" xfId="7" applyFont="1" applyAlignment="1">
      <alignment horizontal="right" vertical="center"/>
    </xf>
    <xf numFmtId="0" fontId="8" fillId="6" borderId="21" xfId="7" applyFont="1" applyFill="1" applyBorder="1" applyAlignment="1">
      <alignment horizontal="left" vertical="center"/>
    </xf>
    <xf numFmtId="0" fontId="8" fillId="0" borderId="0" xfId="7" applyFont="1" applyBorder="1" applyAlignment="1">
      <alignment horizontal="right" vertical="center"/>
    </xf>
    <xf numFmtId="0" fontId="11" fillId="5" borderId="82" xfId="7" applyFont="1" applyFill="1" applyBorder="1" applyAlignment="1">
      <alignment vertical="center" wrapText="1"/>
    </xf>
    <xf numFmtId="0" fontId="11" fillId="5" borderId="78" xfId="7" applyFont="1" applyFill="1" applyBorder="1" applyAlignment="1">
      <alignment vertical="center" wrapText="1"/>
    </xf>
    <xf numFmtId="0" fontId="11" fillId="5" borderId="147" xfId="7" applyFont="1" applyFill="1" applyBorder="1" applyAlignment="1">
      <alignment vertical="center" wrapText="1"/>
    </xf>
    <xf numFmtId="0" fontId="11" fillId="15" borderId="147" xfId="7" applyFont="1" applyFill="1" applyBorder="1" applyAlignment="1">
      <alignment vertical="center" wrapText="1"/>
    </xf>
    <xf numFmtId="0" fontId="8" fillId="0" borderId="149" xfId="7" applyFont="1" applyBorder="1" applyAlignment="1">
      <alignment vertical="center" wrapText="1"/>
    </xf>
    <xf numFmtId="0" fontId="8" fillId="0" borderId="149" xfId="7" applyFont="1" applyBorder="1" applyAlignment="1">
      <alignment horizontal="center" vertical="center"/>
    </xf>
    <xf numFmtId="0" fontId="111" fillId="0" borderId="0" xfId="7" applyFont="1">
      <alignment vertical="center"/>
    </xf>
    <xf numFmtId="0" fontId="112" fillId="0" borderId="0" xfId="6" applyFont="1">
      <alignment vertical="center"/>
    </xf>
    <xf numFmtId="0" fontId="111" fillId="16" borderId="21" xfId="7" applyFont="1" applyFill="1" applyBorder="1" applyAlignment="1">
      <alignment horizontal="center" vertical="center"/>
    </xf>
    <xf numFmtId="0" fontId="111" fillId="6" borderId="17" xfId="7" applyFont="1" applyFill="1" applyBorder="1" applyAlignment="1">
      <alignment vertical="center" wrapText="1"/>
    </xf>
    <xf numFmtId="0" fontId="111" fillId="0" borderId="152" xfId="7" applyFont="1" applyBorder="1">
      <alignment vertical="center"/>
    </xf>
    <xf numFmtId="0" fontId="111" fillId="0" borderId="8" xfId="7" applyFont="1" applyBorder="1">
      <alignment vertical="center"/>
    </xf>
    <xf numFmtId="0" fontId="111" fillId="6" borderId="4" xfId="7" applyFont="1" applyFill="1" applyBorder="1" applyAlignment="1">
      <alignment vertical="center" wrapText="1"/>
    </xf>
    <xf numFmtId="0" fontId="111" fillId="0" borderId="153" xfId="7" applyFont="1" applyBorder="1">
      <alignment vertical="center"/>
    </xf>
    <xf numFmtId="0" fontId="111" fillId="0" borderId="9" xfId="7" applyFont="1" applyBorder="1">
      <alignment vertical="center"/>
    </xf>
    <xf numFmtId="0" fontId="111" fillId="0" borderId="18" xfId="7" applyFont="1" applyBorder="1">
      <alignment vertical="center"/>
    </xf>
    <xf numFmtId="0" fontId="111" fillId="0" borderId="154" xfId="7" applyFont="1" applyBorder="1">
      <alignment vertical="center"/>
    </xf>
    <xf numFmtId="0" fontId="111" fillId="0" borderId="155" xfId="7" applyFont="1" applyBorder="1">
      <alignment vertical="center"/>
    </xf>
    <xf numFmtId="0" fontId="111" fillId="0" borderId="156" xfId="7" applyFont="1" applyBorder="1">
      <alignment vertical="center"/>
    </xf>
    <xf numFmtId="0" fontId="111" fillId="6" borderId="17" xfId="7" applyFont="1" applyFill="1" applyBorder="1" applyAlignment="1">
      <alignment horizontal="center" vertical="center" wrapText="1"/>
    </xf>
    <xf numFmtId="0" fontId="111" fillId="0" borderId="157" xfId="7" applyFont="1" applyBorder="1">
      <alignment vertical="center"/>
    </xf>
    <xf numFmtId="0" fontId="111" fillId="0" borderId="5" xfId="7" applyFont="1" applyBorder="1">
      <alignment vertical="center"/>
    </xf>
    <xf numFmtId="0" fontId="111" fillId="0" borderId="6" xfId="7" applyFont="1" applyBorder="1">
      <alignment vertical="center"/>
    </xf>
    <xf numFmtId="0" fontId="111" fillId="0" borderId="158" xfId="7" applyFont="1" applyBorder="1">
      <alignment vertical="center"/>
    </xf>
    <xf numFmtId="0" fontId="111" fillId="0" borderId="15" xfId="7" applyFont="1" applyBorder="1">
      <alignment vertical="center"/>
    </xf>
    <xf numFmtId="0" fontId="111" fillId="0" borderId="16" xfId="7" applyFont="1" applyBorder="1">
      <alignment vertical="center"/>
    </xf>
    <xf numFmtId="0" fontId="111" fillId="6" borderId="12" xfId="7" applyFont="1" applyFill="1" applyBorder="1" applyAlignment="1">
      <alignment vertical="center" wrapText="1" shrinkToFit="1"/>
    </xf>
    <xf numFmtId="0" fontId="112" fillId="0" borderId="58" xfId="7" applyFont="1" applyBorder="1" applyAlignment="1">
      <alignment vertical="center" wrapText="1"/>
    </xf>
    <xf numFmtId="0" fontId="112" fillId="0" borderId="159" xfId="7" applyFont="1" applyBorder="1">
      <alignment vertical="center"/>
    </xf>
    <xf numFmtId="0" fontId="112" fillId="17" borderId="160" xfId="6" applyFont="1" applyFill="1" applyBorder="1" applyAlignment="1">
      <alignment horizontal="center" vertical="center"/>
    </xf>
    <xf numFmtId="0" fontId="112" fillId="6" borderId="161" xfId="6" applyFont="1" applyFill="1" applyBorder="1" applyAlignment="1">
      <alignment horizontal="center" vertical="center"/>
    </xf>
    <xf numFmtId="0" fontId="112" fillId="0" borderId="162" xfId="6" applyFont="1" applyBorder="1">
      <alignment vertical="center"/>
    </xf>
    <xf numFmtId="0" fontId="16" fillId="0" borderId="163" xfId="7" applyFont="1" applyBorder="1" applyAlignment="1">
      <alignment vertical="center" wrapText="1"/>
    </xf>
    <xf numFmtId="0" fontId="112" fillId="0" borderId="164" xfId="6" applyFont="1" applyBorder="1">
      <alignment vertical="center"/>
    </xf>
    <xf numFmtId="0" fontId="111" fillId="4" borderId="165" xfId="7" applyFont="1" applyFill="1" applyBorder="1">
      <alignment vertical="center"/>
    </xf>
    <xf numFmtId="0" fontId="111" fillId="4" borderId="166" xfId="7" applyFont="1" applyFill="1" applyBorder="1">
      <alignment vertical="center"/>
    </xf>
    <xf numFmtId="0" fontId="113" fillId="18" borderId="0" xfId="6" applyFont="1" applyFill="1">
      <alignment vertical="center"/>
    </xf>
    <xf numFmtId="0" fontId="112" fillId="17" borderId="167" xfId="6" applyFont="1" applyFill="1" applyBorder="1" applyAlignment="1">
      <alignment horizontal="center" vertical="center"/>
    </xf>
    <xf numFmtId="0" fontId="112" fillId="6" borderId="152" xfId="6" applyFont="1" applyFill="1" applyBorder="1" applyAlignment="1">
      <alignment horizontal="center" vertical="center"/>
    </xf>
    <xf numFmtId="0" fontId="112" fillId="0" borderId="154" xfId="6" applyFont="1" applyBorder="1">
      <alignment vertical="center"/>
    </xf>
    <xf numFmtId="0" fontId="112" fillId="0" borderId="158" xfId="6" applyFont="1" applyBorder="1">
      <alignment vertical="center"/>
    </xf>
    <xf numFmtId="0" fontId="112" fillId="6" borderId="153" xfId="6" applyFont="1" applyFill="1" applyBorder="1" applyAlignment="1">
      <alignment horizontal="center" vertical="center"/>
    </xf>
    <xf numFmtId="0" fontId="112" fillId="6" borderId="168" xfId="6" applyFont="1" applyFill="1" applyBorder="1" applyAlignment="1">
      <alignment horizontal="center" vertical="center"/>
    </xf>
    <xf numFmtId="0" fontId="112" fillId="17" borderId="169" xfId="6" applyFont="1" applyFill="1" applyBorder="1" applyAlignment="1">
      <alignment horizontal="center" vertical="center"/>
    </xf>
    <xf numFmtId="0" fontId="112" fillId="0" borderId="154" xfId="6" applyFont="1" applyBorder="1" applyAlignment="1">
      <alignment vertical="center" shrinkToFit="1"/>
    </xf>
    <xf numFmtId="0" fontId="112" fillId="0" borderId="170" xfId="6" applyFont="1" applyBorder="1">
      <alignment vertical="center"/>
    </xf>
    <xf numFmtId="0" fontId="114" fillId="17" borderId="171" xfId="7" applyFont="1" applyFill="1" applyBorder="1" applyAlignment="1">
      <alignment vertical="center" wrapText="1"/>
    </xf>
    <xf numFmtId="0" fontId="114" fillId="17" borderId="170" xfId="7" applyFont="1" applyFill="1" applyBorder="1" applyAlignment="1">
      <alignment vertical="center" wrapText="1"/>
    </xf>
    <xf numFmtId="0" fontId="111" fillId="0" borderId="172" xfId="7" applyFont="1" applyBorder="1">
      <alignment vertical="center"/>
    </xf>
    <xf numFmtId="0" fontId="111" fillId="0" borderId="16" xfId="7" applyFont="1" applyBorder="1" applyAlignment="1">
      <alignment vertical="center" wrapText="1"/>
    </xf>
    <xf numFmtId="0" fontId="111" fillId="17" borderId="173" xfId="7" applyFont="1" applyFill="1" applyBorder="1" applyAlignment="1">
      <alignment horizontal="center" vertical="center" shrinkToFit="1"/>
    </xf>
    <xf numFmtId="0" fontId="112" fillId="0" borderId="174" xfId="6" applyFont="1" applyBorder="1" applyAlignment="1">
      <alignment vertical="center" shrinkToFit="1"/>
    </xf>
    <xf numFmtId="0" fontId="111" fillId="4" borderId="175" xfId="7" applyFont="1" applyFill="1" applyBorder="1">
      <alignment vertical="center"/>
    </xf>
    <xf numFmtId="0" fontId="115" fillId="4" borderId="5" xfId="17" applyFont="1" applyFill="1" applyBorder="1">
      <alignment vertical="center"/>
    </xf>
    <xf numFmtId="0" fontId="116" fillId="0" borderId="6" xfId="17" applyFont="1" applyBorder="1">
      <alignment vertical="center"/>
    </xf>
    <xf numFmtId="0" fontId="111" fillId="0" borderId="6" xfId="17" applyFont="1" applyBorder="1" applyAlignment="1">
      <alignment horizontal="left" vertical="center" indent="1"/>
    </xf>
    <xf numFmtId="0" fontId="116" fillId="0" borderId="6" xfId="17" applyFont="1" applyBorder="1" applyAlignment="1">
      <alignment horizontal="left" vertical="center" indent="2"/>
    </xf>
    <xf numFmtId="0" fontId="111" fillId="0" borderId="6" xfId="17" applyFont="1" applyBorder="1" applyAlignment="1">
      <alignment horizontal="left" vertical="center" indent="2"/>
    </xf>
    <xf numFmtId="0" fontId="111" fillId="0" borderId="9" xfId="17" applyFont="1" applyBorder="1" applyAlignment="1">
      <alignment horizontal="left" vertical="center" indent="2"/>
    </xf>
    <xf numFmtId="0" fontId="111" fillId="17" borderId="17" xfId="7" applyFont="1" applyFill="1" applyBorder="1" applyAlignment="1">
      <alignment horizontal="center" vertical="center" shrinkToFit="1"/>
    </xf>
    <xf numFmtId="0" fontId="111" fillId="0" borderId="176" xfId="7" applyFont="1" applyBorder="1" applyAlignment="1">
      <alignment vertical="center" shrinkToFit="1"/>
    </xf>
    <xf numFmtId="0" fontId="111" fillId="0" borderId="155" xfId="7" applyFont="1" applyBorder="1" applyAlignment="1">
      <alignment vertical="center" shrinkToFit="1"/>
    </xf>
    <xf numFmtId="0" fontId="111" fillId="0" borderId="156" xfId="7" applyFont="1" applyBorder="1" applyAlignment="1">
      <alignment vertical="center" shrinkToFit="1"/>
    </xf>
    <xf numFmtId="0" fontId="111" fillId="4" borderId="0" xfId="7" applyFont="1" applyFill="1">
      <alignment vertical="center"/>
    </xf>
    <xf numFmtId="0" fontId="111" fillId="4" borderId="58" xfId="17" applyFont="1" applyFill="1" applyBorder="1">
      <alignment vertical="center"/>
    </xf>
    <xf numFmtId="0" fontId="116" fillId="0" borderId="0" xfId="17" applyFont="1">
      <alignment vertical="center"/>
    </xf>
    <xf numFmtId="0" fontId="111" fillId="0" borderId="0" xfId="17" applyFont="1" applyAlignment="1">
      <alignment horizontal="left" vertical="center" indent="1"/>
    </xf>
    <xf numFmtId="0" fontId="116" fillId="0" borderId="0" xfId="17" applyFont="1" applyAlignment="1">
      <alignment horizontal="left" vertical="center" indent="2"/>
    </xf>
    <xf numFmtId="0" fontId="111" fillId="0" borderId="0" xfId="17" applyFont="1" applyAlignment="1">
      <alignment horizontal="left" vertical="center" indent="2"/>
    </xf>
    <xf numFmtId="0" fontId="111" fillId="0" borderId="21" xfId="17" applyFont="1" applyBorder="1" applyAlignment="1">
      <alignment horizontal="left" vertical="center" indent="1"/>
    </xf>
    <xf numFmtId="0" fontId="111" fillId="0" borderId="0" xfId="7" applyFont="1" applyAlignment="1">
      <alignment horizontal="center" vertical="center"/>
    </xf>
    <xf numFmtId="0" fontId="111" fillId="0" borderId="6" xfId="7" applyFont="1" applyBorder="1" applyAlignment="1">
      <alignment horizontal="center" vertical="center"/>
    </xf>
    <xf numFmtId="0" fontId="111" fillId="0" borderId="6" xfId="7" applyFont="1" applyBorder="1" applyAlignment="1">
      <alignment vertical="center" shrinkToFit="1"/>
    </xf>
    <xf numFmtId="0" fontId="111" fillId="4" borderId="15" xfId="17" applyFont="1" applyFill="1" applyBorder="1">
      <alignment vertical="center"/>
    </xf>
    <xf numFmtId="0" fontId="116" fillId="0" borderId="16" xfId="17" applyFont="1" applyBorder="1">
      <alignment vertical="center"/>
    </xf>
    <xf numFmtId="0" fontId="111" fillId="0" borderId="16" xfId="17" applyFont="1" applyBorder="1" applyAlignment="1">
      <alignment horizontal="left" vertical="center" indent="1"/>
    </xf>
    <xf numFmtId="0" fontId="116" fillId="0" borderId="16" xfId="17" applyFont="1" applyBorder="1" applyAlignment="1">
      <alignment horizontal="left" vertical="center" indent="2"/>
    </xf>
    <xf numFmtId="0" fontId="111" fillId="0" borderId="16" xfId="17" applyFont="1" applyBorder="1" applyAlignment="1">
      <alignment horizontal="left" vertical="center" indent="2"/>
    </xf>
    <xf numFmtId="0" fontId="111" fillId="0" borderId="23" xfId="17" applyFont="1" applyBorder="1" applyAlignment="1">
      <alignment horizontal="left" vertical="center" indent="1"/>
    </xf>
    <xf numFmtId="0" fontId="111" fillId="0" borderId="0" xfId="7" applyFont="1" applyAlignment="1">
      <alignment vertical="center" shrinkToFit="1"/>
    </xf>
    <xf numFmtId="0" fontId="26" fillId="0" borderId="4" xfId="0" applyFont="1" applyBorder="1" applyAlignment="1">
      <alignment horizontal="left" vertical="center"/>
    </xf>
    <xf numFmtId="0" fontId="80" fillId="0" borderId="58" xfId="0" applyFont="1" applyBorder="1" applyAlignment="1">
      <alignment horizontal="left" vertical="center" wrapText="1"/>
    </xf>
    <xf numFmtId="0" fontId="26" fillId="0" borderId="12" xfId="0" applyFont="1" applyBorder="1" applyAlignment="1">
      <alignment horizontal="left" vertical="center"/>
    </xf>
    <xf numFmtId="0" fontId="26" fillId="5" borderId="4" xfId="0" applyFont="1" applyFill="1" applyBorder="1" applyAlignment="1">
      <alignment horizontal="center" vertical="center"/>
    </xf>
    <xf numFmtId="0" fontId="26" fillId="5" borderId="0" xfId="0" applyFont="1" applyFill="1">
      <alignment vertical="center"/>
    </xf>
    <xf numFmtId="0" fontId="26" fillId="6" borderId="0" xfId="0" applyFont="1" applyFill="1" applyAlignment="1">
      <alignment horizontal="left" vertical="center"/>
    </xf>
    <xf numFmtId="0" fontId="26" fillId="5" borderId="14" xfId="0" applyFont="1" applyFill="1" applyBorder="1" applyAlignment="1">
      <alignment horizontal="center" vertical="center"/>
    </xf>
    <xf numFmtId="0" fontId="0" fillId="2" borderId="0" xfId="0" applyFill="1">
      <alignment vertical="center"/>
    </xf>
    <xf numFmtId="0" fontId="117" fillId="0" borderId="0" xfId="0" applyFont="1" applyAlignment="1">
      <alignment vertical="center" shrinkToFit="1"/>
    </xf>
    <xf numFmtId="0" fontId="118" fillId="0" borderId="0" xfId="0" applyFont="1" applyAlignment="1">
      <alignment horizontal="center" vertical="center" shrinkToFit="1"/>
    </xf>
    <xf numFmtId="0" fontId="119" fillId="0" borderId="0" xfId="0" applyFont="1" applyAlignment="1">
      <alignment vertical="center" shrinkToFit="1"/>
    </xf>
    <xf numFmtId="0" fontId="0" fillId="8" borderId="0" xfId="0" applyFont="1" applyFill="1">
      <alignment vertical="center"/>
    </xf>
    <xf numFmtId="0" fontId="120" fillId="0" borderId="4" xfId="0" applyFont="1" applyBorder="1" applyAlignment="1">
      <alignment horizontal="left" vertical="center"/>
    </xf>
    <xf numFmtId="0" fontId="30" fillId="0" borderId="8" xfId="0" applyFont="1" applyBorder="1" applyAlignment="1">
      <alignment vertical="center" wrapText="1"/>
    </xf>
    <xf numFmtId="0" fontId="30" fillId="0" borderId="17" xfId="0" applyFont="1" applyBorder="1" applyAlignment="1">
      <alignment vertical="center" wrapText="1"/>
    </xf>
    <xf numFmtId="214" fontId="0" fillId="0" borderId="17" xfId="0" applyNumberFormat="1" applyBorder="1" applyAlignment="1">
      <alignment horizontal="center" vertical="center" wrapText="1"/>
    </xf>
    <xf numFmtId="215" fontId="118" fillId="0" borderId="35" xfId="0" applyNumberFormat="1" applyFont="1" applyBorder="1" applyAlignment="1">
      <alignment horizontal="center" vertical="center" shrinkToFit="1"/>
    </xf>
    <xf numFmtId="0" fontId="100" fillId="0" borderId="17" xfId="9" applyFont="1" applyBorder="1" applyAlignment="1">
      <alignment vertical="center" shrinkToFit="1"/>
    </xf>
    <xf numFmtId="0" fontId="120" fillId="0" borderId="12" xfId="0" applyFont="1" applyBorder="1" applyAlignment="1">
      <alignment horizontal="left" vertical="center"/>
    </xf>
    <xf numFmtId="0" fontId="30" fillId="19" borderId="8" xfId="0" applyFont="1" applyFill="1" applyBorder="1" applyAlignment="1">
      <alignment vertical="center" wrapText="1"/>
    </xf>
    <xf numFmtId="0" fontId="30" fillId="19" borderId="17" xfId="0" applyFont="1" applyFill="1" applyBorder="1" applyAlignment="1">
      <alignment vertical="center" wrapText="1"/>
    </xf>
    <xf numFmtId="214" fontId="0" fillId="19" borderId="17" xfId="0" applyNumberFormat="1" applyFill="1" applyBorder="1" applyAlignment="1">
      <alignment horizontal="center" vertical="center" wrapText="1"/>
    </xf>
    <xf numFmtId="215" fontId="118" fillId="19" borderId="35" xfId="0" applyNumberFormat="1" applyFont="1" applyFill="1" applyBorder="1" applyAlignment="1">
      <alignment horizontal="center" vertical="center" shrinkToFit="1"/>
    </xf>
    <xf numFmtId="0" fontId="119" fillId="19" borderId="17" xfId="0" applyFont="1" applyFill="1" applyBorder="1" applyAlignment="1">
      <alignment vertical="center" shrinkToFit="1"/>
    </xf>
    <xf numFmtId="0" fontId="119" fillId="0" borderId="17" xfId="0" applyFont="1" applyBorder="1" applyAlignment="1">
      <alignment vertical="center" shrinkToFit="1"/>
    </xf>
    <xf numFmtId="0" fontId="30" fillId="19" borderId="0" xfId="0" applyFont="1" applyFill="1" applyAlignment="1">
      <alignment vertical="center" wrapText="1"/>
    </xf>
    <xf numFmtId="0" fontId="30" fillId="0" borderId="0" xfId="0" applyFont="1" applyAlignment="1">
      <alignment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9" xfId="0" applyFont="1" applyFill="1" applyBorder="1" applyAlignment="1">
      <alignment horizontal="center" vertical="center" wrapText="1"/>
    </xf>
    <xf numFmtId="214" fontId="0" fillId="2" borderId="17" xfId="0" applyNumberFormat="1" applyFill="1" applyBorder="1" applyAlignment="1">
      <alignment horizontal="center" vertical="center" wrapText="1"/>
    </xf>
    <xf numFmtId="215" fontId="118" fillId="2" borderId="35" xfId="0" applyNumberFormat="1" applyFont="1" applyFill="1" applyBorder="1" applyAlignment="1">
      <alignment horizontal="center" vertical="center" shrinkToFit="1"/>
    </xf>
    <xf numFmtId="0" fontId="119" fillId="2" borderId="17" xfId="0" applyFont="1" applyFill="1" applyBorder="1" applyAlignment="1">
      <alignment vertical="center" shrinkToFit="1"/>
    </xf>
    <xf numFmtId="0" fontId="121" fillId="2" borderId="15" xfId="0" applyFont="1" applyFill="1" applyBorder="1" applyAlignment="1">
      <alignment vertical="center" wrapText="1"/>
    </xf>
    <xf numFmtId="0" fontId="121" fillId="2" borderId="16" xfId="0" applyFont="1" applyFill="1" applyBorder="1" applyAlignment="1">
      <alignment vertical="center" wrapText="1"/>
    </xf>
    <xf numFmtId="0" fontId="121" fillId="2" borderId="23" xfId="0" applyFont="1" applyFill="1" applyBorder="1" applyAlignment="1">
      <alignment vertical="center" wrapText="1"/>
    </xf>
    <xf numFmtId="0" fontId="30" fillId="19" borderId="18" xfId="0" applyFont="1" applyFill="1" applyBorder="1" applyAlignment="1">
      <alignment vertical="center" wrapText="1"/>
    </xf>
    <xf numFmtId="0" fontId="30" fillId="19" borderId="7" xfId="0" applyFont="1" applyFill="1" applyBorder="1" applyAlignment="1">
      <alignment vertical="center" wrapText="1"/>
    </xf>
    <xf numFmtId="0" fontId="100" fillId="19" borderId="8" xfId="0" applyFont="1" applyFill="1" applyBorder="1">
      <alignment vertical="center"/>
    </xf>
    <xf numFmtId="0" fontId="30" fillId="2" borderId="8" xfId="0" applyFont="1" applyFill="1" applyBorder="1" applyAlignment="1">
      <alignment vertical="center" wrapText="1"/>
    </xf>
    <xf numFmtId="0" fontId="30" fillId="2" borderId="17" xfId="0" applyFont="1" applyFill="1" applyBorder="1" applyAlignment="1">
      <alignment vertical="center" wrapText="1"/>
    </xf>
    <xf numFmtId="38" fontId="117" fillId="0" borderId="0" xfId="22" applyFont="1" applyAlignment="1">
      <alignment vertical="center" shrinkToFit="1"/>
    </xf>
    <xf numFmtId="0" fontId="120" fillId="0" borderId="4" xfId="0" applyFont="1" applyBorder="1" applyAlignment="1">
      <alignment vertical="center" wrapText="1"/>
    </xf>
    <xf numFmtId="0" fontId="30" fillId="20" borderId="4" xfId="0" applyFont="1" applyFill="1" applyBorder="1" applyAlignment="1">
      <alignment vertical="center" wrapText="1"/>
    </xf>
    <xf numFmtId="214" fontId="0" fillId="20" borderId="17" xfId="0" applyNumberFormat="1" applyFill="1" applyBorder="1" applyAlignment="1">
      <alignment horizontal="center" vertical="center" wrapText="1"/>
    </xf>
    <xf numFmtId="215" fontId="118" fillId="21" borderId="35" xfId="0" applyNumberFormat="1" applyFont="1" applyFill="1" applyBorder="1" applyAlignment="1">
      <alignment horizontal="center" vertical="center" shrinkToFit="1"/>
    </xf>
    <xf numFmtId="0" fontId="119" fillId="21" borderId="17" xfId="0" applyFont="1" applyFill="1" applyBorder="1" applyAlignment="1">
      <alignment vertical="center" shrinkToFit="1"/>
    </xf>
    <xf numFmtId="0" fontId="120" fillId="0" borderId="12" xfId="0" applyFont="1" applyBorder="1" applyAlignment="1">
      <alignment vertical="center" wrapText="1"/>
    </xf>
    <xf numFmtId="0" fontId="30" fillId="20" borderId="58" xfId="0" applyFont="1" applyFill="1" applyBorder="1" applyAlignment="1">
      <alignment vertical="center" wrapText="1"/>
    </xf>
    <xf numFmtId="0" fontId="30" fillId="20" borderId="0" xfId="0" applyFont="1" applyFill="1" applyAlignment="1">
      <alignment vertical="center" wrapText="1"/>
    </xf>
    <xf numFmtId="0" fontId="0" fillId="19" borderId="17" xfId="0" applyFill="1" applyBorder="1" applyAlignment="1">
      <alignment vertical="center" wrapText="1"/>
    </xf>
    <xf numFmtId="0" fontId="30" fillId="20" borderId="12" xfId="0" applyFont="1" applyFill="1" applyBorder="1" applyAlignment="1">
      <alignment vertical="center" wrapText="1"/>
    </xf>
    <xf numFmtId="0" fontId="30" fillId="19" borderId="18" xfId="0" applyFont="1" applyFill="1" applyBorder="1" applyAlignment="1">
      <alignment horizontal="center" vertical="center" wrapText="1"/>
    </xf>
    <xf numFmtId="0" fontId="0" fillId="19" borderId="7" xfId="0" applyFill="1" applyBorder="1" applyAlignment="1">
      <alignment vertical="center" wrapText="1"/>
    </xf>
    <xf numFmtId="0" fontId="0" fillId="19" borderId="8" xfId="0" applyFill="1" applyBorder="1" applyAlignment="1">
      <alignment vertical="center" wrapText="1"/>
    </xf>
    <xf numFmtId="38" fontId="117" fillId="2" borderId="0" xfId="22" applyFont="1" applyFill="1" applyAlignment="1">
      <alignment vertical="center" shrinkToFit="1"/>
    </xf>
    <xf numFmtId="0" fontId="30" fillId="19" borderId="5" xfId="0" applyFont="1" applyFill="1" applyBorder="1" applyAlignment="1">
      <alignment horizontal="center" vertical="center" wrapText="1"/>
    </xf>
    <xf numFmtId="0" fontId="0" fillId="19" borderId="6" xfId="0" applyFill="1" applyBorder="1" applyAlignment="1">
      <alignment vertical="center" wrapText="1"/>
    </xf>
    <xf numFmtId="0" fontId="0" fillId="19" borderId="9" xfId="0" applyFill="1" applyBorder="1" applyAlignment="1">
      <alignment vertical="center" wrapText="1"/>
    </xf>
    <xf numFmtId="0" fontId="30" fillId="21" borderId="12" xfId="0" applyFont="1" applyFill="1" applyBorder="1" applyAlignment="1">
      <alignment vertical="center" wrapText="1"/>
    </xf>
    <xf numFmtId="0" fontId="30" fillId="21" borderId="14" xfId="0" applyFont="1" applyFill="1" applyBorder="1" applyAlignment="1">
      <alignment vertical="center" wrapText="1"/>
    </xf>
    <xf numFmtId="0" fontId="0" fillId="21" borderId="58" xfId="0" applyFill="1" applyBorder="1" applyAlignment="1">
      <alignment vertical="center" wrapText="1"/>
    </xf>
    <xf numFmtId="0" fontId="30" fillId="20" borderId="7" xfId="0" applyFont="1" applyFill="1" applyBorder="1" applyAlignment="1">
      <alignment vertical="center" wrapText="1"/>
    </xf>
    <xf numFmtId="0" fontId="30" fillId="0" borderId="7" xfId="0" applyFont="1" applyBorder="1" applyAlignment="1">
      <alignment vertical="center" wrapText="1"/>
    </xf>
    <xf numFmtId="0" fontId="119" fillId="20" borderId="17" xfId="0" applyFont="1" applyFill="1" applyBorder="1" applyAlignment="1">
      <alignment vertical="center" shrinkToFit="1"/>
    </xf>
    <xf numFmtId="0" fontId="0" fillId="20" borderId="12" xfId="0" applyFill="1" applyBorder="1" applyAlignment="1">
      <alignment horizontal="center" vertical="center" wrapText="1"/>
    </xf>
    <xf numFmtId="0" fontId="72" fillId="19" borderId="18" xfId="0" applyFont="1" applyFill="1" applyBorder="1" applyAlignment="1">
      <alignment vertical="center" wrapText="1"/>
    </xf>
    <xf numFmtId="0" fontId="72" fillId="19" borderId="7" xfId="0" applyFont="1" applyFill="1" applyBorder="1" applyAlignment="1">
      <alignment vertical="center" wrapText="1"/>
    </xf>
    <xf numFmtId="0" fontId="72" fillId="19" borderId="8" xfId="0" applyFont="1" applyFill="1" applyBorder="1" applyAlignment="1">
      <alignment vertical="center" wrapText="1"/>
    </xf>
    <xf numFmtId="0" fontId="0" fillId="20" borderId="14" xfId="0" applyFill="1" applyBorder="1" applyAlignment="1">
      <alignment horizontal="center" vertical="center" wrapText="1"/>
    </xf>
    <xf numFmtId="0" fontId="30" fillId="20" borderId="8" xfId="0" applyFont="1" applyFill="1" applyBorder="1" applyAlignment="1">
      <alignment vertical="center" wrapText="1"/>
    </xf>
    <xf numFmtId="0" fontId="30" fillId="21" borderId="17" xfId="0" applyFont="1" applyFill="1" applyBorder="1" applyAlignment="1">
      <alignment vertical="center" wrapText="1"/>
    </xf>
    <xf numFmtId="0" fontId="30" fillId="20" borderId="18" xfId="0" applyFont="1" applyFill="1" applyBorder="1" applyAlignment="1">
      <alignment vertical="center" wrapText="1"/>
    </xf>
    <xf numFmtId="214" fontId="0" fillId="21" borderId="17" xfId="0" applyNumberFormat="1" applyFill="1" applyBorder="1" applyAlignment="1">
      <alignment horizontal="center" vertical="center" wrapText="1"/>
    </xf>
    <xf numFmtId="0" fontId="122" fillId="0" borderId="12" xfId="0" applyFont="1" applyBorder="1" applyAlignment="1">
      <alignment horizontal="left" vertical="center"/>
    </xf>
    <xf numFmtId="0" fontId="123" fillId="21" borderId="9" xfId="0" applyFont="1" applyFill="1" applyBorder="1" applyAlignment="1">
      <alignment vertical="center" wrapText="1"/>
    </xf>
    <xf numFmtId="0" fontId="123" fillId="21" borderId="4" xfId="0" applyFont="1" applyFill="1" applyBorder="1" applyAlignment="1">
      <alignment vertical="center" wrapText="1"/>
    </xf>
    <xf numFmtId="0" fontId="123" fillId="21" borderId="17" xfId="0" applyFont="1" applyFill="1" applyBorder="1" applyAlignment="1">
      <alignment vertical="center" wrapText="1"/>
    </xf>
    <xf numFmtId="0" fontId="123" fillId="21" borderId="18" xfId="0" applyFont="1" applyFill="1" applyBorder="1" applyAlignment="1">
      <alignment vertical="center" wrapText="1"/>
    </xf>
    <xf numFmtId="38" fontId="119" fillId="21" borderId="17" xfId="22" applyFont="1" applyFill="1" applyBorder="1" applyAlignment="1">
      <alignment vertical="center" shrinkToFit="1"/>
    </xf>
    <xf numFmtId="0" fontId="30" fillId="0" borderId="4" xfId="0" applyFont="1" applyBorder="1" applyAlignment="1">
      <alignment horizontal="left" vertical="center"/>
    </xf>
    <xf numFmtId="0" fontId="30" fillId="20" borderId="6" xfId="0" applyFont="1" applyFill="1" applyBorder="1" applyAlignment="1">
      <alignment vertical="center" wrapText="1"/>
    </xf>
    <xf numFmtId="0" fontId="30" fillId="20" borderId="9" xfId="0" applyFont="1" applyFill="1" applyBorder="1" applyAlignment="1">
      <alignment vertical="center" wrapText="1"/>
    </xf>
    <xf numFmtId="0" fontId="30" fillId="0" borderId="12" xfId="0" applyFont="1" applyBorder="1" applyAlignment="1">
      <alignment horizontal="left" vertical="center"/>
    </xf>
    <xf numFmtId="0" fontId="30" fillId="21" borderId="21" xfId="0" applyFont="1" applyFill="1" applyBorder="1" applyAlignment="1">
      <alignment vertical="center" wrapText="1"/>
    </xf>
    <xf numFmtId="0" fontId="30" fillId="21" borderId="0" xfId="0" applyFont="1" applyFill="1" applyAlignment="1">
      <alignment vertical="center" wrapText="1"/>
    </xf>
    <xf numFmtId="0" fontId="30" fillId="21" borderId="4" xfId="0" applyFont="1" applyFill="1" applyBorder="1" applyAlignment="1">
      <alignment vertical="center" wrapText="1"/>
    </xf>
    <xf numFmtId="214" fontId="0" fillId="21" borderId="4" xfId="0" applyNumberFormat="1" applyFill="1" applyBorder="1" applyAlignment="1">
      <alignment horizontal="center" vertical="center" wrapText="1"/>
    </xf>
    <xf numFmtId="215" fontId="118" fillId="21" borderId="42" xfId="0" applyNumberFormat="1" applyFont="1" applyFill="1" applyBorder="1" applyAlignment="1">
      <alignment horizontal="center" vertical="center" shrinkToFit="1"/>
    </xf>
    <xf numFmtId="38" fontId="119" fillId="21" borderId="4" xfId="22" applyFont="1" applyFill="1" applyBorder="1" applyAlignment="1">
      <alignment vertical="center" shrinkToFit="1"/>
    </xf>
    <xf numFmtId="0" fontId="123" fillId="0" borderId="4" xfId="0" applyFont="1" applyBorder="1" applyAlignment="1">
      <alignment vertical="center"/>
    </xf>
    <xf numFmtId="0" fontId="123" fillId="21" borderId="8" xfId="0" applyFont="1" applyFill="1" applyBorder="1" applyAlignment="1">
      <alignment vertical="center" wrapText="1"/>
    </xf>
    <xf numFmtId="0" fontId="123" fillId="0" borderId="12" xfId="0" applyFont="1" applyBorder="1" applyAlignment="1">
      <alignment vertical="center"/>
    </xf>
    <xf numFmtId="0" fontId="30" fillId="19" borderId="4" xfId="0" applyFont="1" applyFill="1" applyBorder="1" applyAlignment="1">
      <alignment horizontal="center" vertical="center"/>
    </xf>
    <xf numFmtId="38" fontId="119" fillId="19" borderId="17" xfId="22" applyFont="1" applyFill="1" applyBorder="1" applyAlignment="1">
      <alignment vertical="center" shrinkToFit="1"/>
    </xf>
    <xf numFmtId="0" fontId="30" fillId="19" borderId="12" xfId="0" applyFont="1" applyFill="1" applyBorder="1" applyAlignment="1">
      <alignment horizontal="center" vertical="center"/>
    </xf>
    <xf numFmtId="0" fontId="30" fillId="19" borderId="6" xfId="0" applyFont="1" applyFill="1" applyBorder="1" applyAlignment="1">
      <alignment vertical="center" wrapText="1"/>
    </xf>
    <xf numFmtId="0" fontId="30" fillId="19" borderId="9" xfId="0" applyFont="1" applyFill="1" applyBorder="1" applyAlignment="1">
      <alignment vertical="center" wrapText="1"/>
    </xf>
    <xf numFmtId="0" fontId="30" fillId="19" borderId="14" xfId="0" applyFont="1" applyFill="1" applyBorder="1" applyAlignment="1">
      <alignment horizontal="center" vertical="center"/>
    </xf>
    <xf numFmtId="0" fontId="123" fillId="0" borderId="12" xfId="0" applyFont="1" applyBorder="1" applyAlignment="1">
      <alignment horizontal="left" vertical="center"/>
    </xf>
    <xf numFmtId="0" fontId="123" fillId="0" borderId="4" xfId="0" applyFont="1" applyBorder="1" applyAlignment="1">
      <alignment horizontal="left" vertical="center"/>
    </xf>
    <xf numFmtId="0" fontId="123" fillId="0" borderId="18" xfId="0" applyFont="1" applyBorder="1" applyAlignment="1">
      <alignment horizontal="left" vertical="center" wrapText="1"/>
    </xf>
    <xf numFmtId="0" fontId="123" fillId="0" borderId="7" xfId="0" applyFont="1" applyBorder="1" applyAlignment="1">
      <alignment horizontal="left" vertical="center" wrapText="1"/>
    </xf>
    <xf numFmtId="0" fontId="123" fillId="0" borderId="8" xfId="0" applyFont="1" applyBorder="1" applyAlignment="1">
      <alignment horizontal="left" vertical="center" wrapText="1"/>
    </xf>
    <xf numFmtId="38" fontId="119" fillId="0" borderId="17" xfId="22" applyFont="1" applyBorder="1" applyAlignment="1">
      <alignment vertical="center" shrinkToFit="1"/>
    </xf>
    <xf numFmtId="0" fontId="30" fillId="19" borderId="4" xfId="0" applyFont="1" applyFill="1" applyBorder="1" applyAlignment="1">
      <alignment horizontal="center" vertical="center" shrinkToFit="1"/>
    </xf>
    <xf numFmtId="0" fontId="30" fillId="19" borderId="12" xfId="0" applyFont="1" applyFill="1" applyBorder="1" applyAlignment="1">
      <alignment horizontal="center" vertical="center" shrinkToFit="1"/>
    </xf>
    <xf numFmtId="214" fontId="0" fillId="19" borderId="4" xfId="0" applyNumberFormat="1" applyFill="1" applyBorder="1" applyAlignment="1">
      <alignment horizontal="center" vertical="center" wrapText="1"/>
    </xf>
    <xf numFmtId="38" fontId="119" fillId="19" borderId="4" xfId="22" applyFont="1" applyFill="1" applyBorder="1" applyAlignment="1">
      <alignment vertical="center" shrinkToFit="1"/>
    </xf>
    <xf numFmtId="0" fontId="30" fillId="0" borderId="58" xfId="0" applyFont="1" applyBorder="1" applyAlignment="1">
      <alignment horizontal="left" vertical="center"/>
    </xf>
    <xf numFmtId="0" fontId="123" fillId="0" borderId="58" xfId="0" applyFont="1" applyBorder="1" applyAlignment="1">
      <alignment horizontal="left" vertical="center"/>
    </xf>
    <xf numFmtId="0" fontId="122" fillId="2" borderId="12" xfId="0" applyFont="1" applyFill="1" applyBorder="1" applyAlignment="1">
      <alignment horizontal="left" vertical="center"/>
    </xf>
    <xf numFmtId="0" fontId="30" fillId="19" borderId="5" xfId="0" applyFont="1" applyFill="1" applyBorder="1" applyAlignment="1">
      <alignment horizontal="left" vertical="center" wrapText="1"/>
    </xf>
    <xf numFmtId="0" fontId="30" fillId="2" borderId="14" xfId="0" applyFont="1" applyFill="1" applyBorder="1" applyAlignment="1">
      <alignment horizontal="left" vertical="center"/>
    </xf>
    <xf numFmtId="0" fontId="30" fillId="2" borderId="18" xfId="0" applyFont="1" applyFill="1" applyBorder="1" applyAlignment="1">
      <alignment horizontal="lef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214" fontId="0" fillId="2" borderId="4" xfId="0" applyNumberFormat="1" applyFill="1" applyBorder="1" applyAlignment="1">
      <alignment horizontal="center" vertical="center" wrapText="1"/>
    </xf>
    <xf numFmtId="38" fontId="119" fillId="2" borderId="4" xfId="22" applyFont="1" applyFill="1" applyBorder="1" applyAlignment="1">
      <alignment vertical="center" shrinkToFit="1"/>
    </xf>
    <xf numFmtId="0" fontId="30" fillId="2" borderId="4" xfId="0" applyFont="1" applyFill="1" applyBorder="1" applyAlignment="1">
      <alignment horizontal="left" vertical="center"/>
    </xf>
    <xf numFmtId="0" fontId="30" fillId="20" borderId="18" xfId="0" applyFont="1" applyFill="1" applyBorder="1" applyAlignment="1">
      <alignment horizontal="left" vertical="center" wrapText="1"/>
    </xf>
    <xf numFmtId="214" fontId="0" fillId="20" borderId="4" xfId="0" applyNumberFormat="1" applyFill="1" applyBorder="1" applyAlignment="1">
      <alignment horizontal="center" vertical="center" wrapText="1"/>
    </xf>
    <xf numFmtId="38" fontId="119" fillId="20" borderId="4" xfId="22" applyFont="1" applyFill="1" applyBorder="1" applyAlignment="1">
      <alignment vertical="center" shrinkToFit="1"/>
    </xf>
    <xf numFmtId="0" fontId="0" fillId="2" borderId="12" xfId="0" applyFill="1" applyBorder="1" applyAlignment="1">
      <alignment horizontal="left" vertical="center"/>
    </xf>
    <xf numFmtId="0" fontId="30" fillId="0" borderId="5" xfId="0" applyFont="1" applyBorder="1" applyAlignment="1">
      <alignment horizontal="left" vertical="center" wrapText="1"/>
    </xf>
    <xf numFmtId="0" fontId="30" fillId="0" borderId="9" xfId="0" applyFont="1" applyBorder="1" applyAlignment="1">
      <alignment horizontal="left" vertical="center" wrapText="1"/>
    </xf>
    <xf numFmtId="0" fontId="30" fillId="20" borderId="5" xfId="0" applyFont="1" applyFill="1" applyBorder="1" applyAlignment="1">
      <alignment horizontal="center" vertical="center" wrapText="1" shrinkToFit="1"/>
    </xf>
    <xf numFmtId="215" fontId="118" fillId="20" borderId="35" xfId="0" applyNumberFormat="1" applyFont="1" applyFill="1" applyBorder="1" applyAlignment="1">
      <alignment horizontal="center" vertical="center" shrinkToFit="1"/>
    </xf>
    <xf numFmtId="38" fontId="119" fillId="20" borderId="4" xfId="22" applyFont="1" applyFill="1" applyBorder="1" applyAlignment="1">
      <alignment horizontal="right" vertical="center" shrinkToFit="1"/>
    </xf>
    <xf numFmtId="0" fontId="30" fillId="0" borderId="58" xfId="0" applyFont="1" applyBorder="1" applyAlignment="1">
      <alignment horizontal="left" vertical="center" wrapText="1"/>
    </xf>
    <xf numFmtId="0" fontId="30" fillId="0" borderId="21" xfId="0" applyFont="1" applyBorder="1" applyAlignment="1">
      <alignment horizontal="left" vertical="center" wrapText="1"/>
    </xf>
    <xf numFmtId="0" fontId="30" fillId="20" borderId="12" xfId="0" applyFont="1" applyFill="1" applyBorder="1" applyAlignment="1">
      <alignment horizontal="center" vertical="center" wrapText="1" shrinkToFit="1"/>
    </xf>
    <xf numFmtId="0" fontId="30" fillId="0" borderId="18" xfId="0" applyFont="1" applyBorder="1" applyAlignment="1">
      <alignment vertical="center" wrapText="1"/>
    </xf>
    <xf numFmtId="214" fontId="0" fillId="0" borderId="4" xfId="0" applyNumberFormat="1" applyBorder="1" applyAlignment="1">
      <alignment horizontal="center" vertical="center" wrapText="1"/>
    </xf>
    <xf numFmtId="38" fontId="119" fillId="0" borderId="4" xfId="22" applyFont="1" applyBorder="1" applyAlignment="1">
      <alignment horizontal="right" vertical="center" shrinkToFit="1"/>
    </xf>
    <xf numFmtId="0" fontId="30" fillId="0" borderId="5" xfId="0" applyFont="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30" fillId="20" borderId="14" xfId="0" applyFont="1" applyFill="1" applyBorder="1" applyAlignment="1">
      <alignment horizontal="center" vertical="center" wrapText="1" shrinkToFit="1"/>
    </xf>
    <xf numFmtId="0" fontId="30" fillId="0" borderId="14" xfId="0" applyFont="1" applyBorder="1" applyAlignment="1">
      <alignment vertical="center" wrapText="1"/>
    </xf>
    <xf numFmtId="0" fontId="30" fillId="0" borderId="15" xfId="0" applyFont="1" applyBorder="1" applyAlignment="1">
      <alignment horizontal="left" vertical="center" wrapText="1"/>
    </xf>
    <xf numFmtId="0" fontId="30" fillId="0" borderId="23" xfId="0" applyFont="1" applyBorder="1" applyAlignment="1">
      <alignment horizontal="left" vertical="center" wrapText="1"/>
    </xf>
    <xf numFmtId="0" fontId="30" fillId="0" borderId="18" xfId="0" applyFont="1" applyBorder="1" applyAlignment="1">
      <alignment horizontal="center" vertical="center" wrapText="1" shrinkToFit="1"/>
    </xf>
    <xf numFmtId="0" fontId="0" fillId="2" borderId="14" xfId="0" applyFill="1" applyBorder="1" applyAlignment="1">
      <alignment horizontal="left" vertical="center"/>
    </xf>
    <xf numFmtId="0" fontId="30" fillId="20" borderId="5" xfId="0" applyFont="1" applyFill="1" applyBorder="1" applyAlignment="1">
      <alignment vertical="center" wrapText="1"/>
    </xf>
    <xf numFmtId="215" fontId="118" fillId="21" borderId="17" xfId="0" applyNumberFormat="1" applyFont="1" applyFill="1" applyBorder="1" applyAlignment="1">
      <alignment horizontal="center" vertical="center" shrinkToFit="1"/>
    </xf>
    <xf numFmtId="38" fontId="119" fillId="21" borderId="8" xfId="22" applyFont="1" applyFill="1" applyBorder="1" applyAlignment="1">
      <alignment vertical="center" shrinkToFit="1"/>
    </xf>
    <xf numFmtId="0" fontId="118" fillId="0" borderId="17" xfId="0" applyFont="1" applyBorder="1" applyAlignment="1">
      <alignment horizontal="center" vertical="center" shrinkToFit="1"/>
    </xf>
    <xf numFmtId="38" fontId="119" fillId="0" borderId="8" xfId="22" applyFont="1" applyBorder="1" applyAlignment="1">
      <alignment vertical="center" shrinkToFit="1"/>
    </xf>
    <xf numFmtId="0" fontId="30" fillId="19" borderId="4" xfId="0" applyFont="1" applyFill="1" applyBorder="1" applyAlignment="1">
      <alignment horizontal="center" vertical="center" wrapText="1"/>
    </xf>
    <xf numFmtId="0" fontId="118" fillId="19" borderId="17" xfId="0" applyFont="1" applyFill="1" applyBorder="1" applyAlignment="1">
      <alignment horizontal="center" vertical="center" shrinkToFit="1"/>
    </xf>
    <xf numFmtId="38" fontId="119" fillId="19" borderId="8" xfId="22" applyFont="1" applyFill="1" applyBorder="1" applyAlignment="1">
      <alignment vertical="center" shrinkToFit="1"/>
    </xf>
    <xf numFmtId="0" fontId="30" fillId="19" borderId="12" xfId="0" applyFont="1" applyFill="1" applyBorder="1" applyAlignment="1">
      <alignment horizontal="center" vertical="center" wrapText="1"/>
    </xf>
    <xf numFmtId="0" fontId="30" fillId="20" borderId="14" xfId="0" applyFont="1" applyFill="1" applyBorder="1" applyAlignment="1">
      <alignment vertical="center" wrapText="1"/>
    </xf>
    <xf numFmtId="0" fontId="30" fillId="19" borderId="14" xfId="0" applyFont="1" applyFill="1" applyBorder="1" applyAlignment="1">
      <alignment horizontal="center" vertical="center" wrapText="1"/>
    </xf>
    <xf numFmtId="0" fontId="30" fillId="19" borderId="5" xfId="0" applyFont="1" applyFill="1" applyBorder="1" applyAlignment="1">
      <alignment vertical="center" wrapText="1"/>
    </xf>
    <xf numFmtId="0" fontId="30" fillId="0" borderId="9" xfId="0" applyFont="1" applyBorder="1" applyAlignment="1">
      <alignment vertical="center" wrapText="1"/>
    </xf>
    <xf numFmtId="0" fontId="30" fillId="0" borderId="4" xfId="0" applyFont="1" applyBorder="1" applyAlignment="1">
      <alignment vertical="center" wrapText="1"/>
    </xf>
    <xf numFmtId="0" fontId="30" fillId="0" borderId="12" xfId="0" applyFont="1" applyBorder="1" applyAlignment="1">
      <alignment vertical="center" wrapText="1"/>
    </xf>
    <xf numFmtId="0" fontId="120" fillId="0" borderId="4" xfId="0" applyFont="1" applyBorder="1">
      <alignment vertical="center"/>
    </xf>
    <xf numFmtId="0" fontId="124" fillId="0" borderId="5" xfId="0" applyFont="1" applyBorder="1" applyAlignment="1">
      <alignment horizontal="left" vertical="center"/>
    </xf>
    <xf numFmtId="0" fontId="23" fillId="0" borderId="9" xfId="0" applyFont="1" applyBorder="1" applyAlignment="1">
      <alignment vertical="center"/>
    </xf>
    <xf numFmtId="0" fontId="33" fillId="0" borderId="12" xfId="0" applyFont="1" applyBorder="1">
      <alignment vertical="center"/>
    </xf>
    <xf numFmtId="0" fontId="23" fillId="0" borderId="58" xfId="0" applyFont="1" applyBorder="1" applyAlignment="1">
      <alignment vertical="center"/>
    </xf>
    <xf numFmtId="0" fontId="23" fillId="0" borderId="21" xfId="0" applyFont="1" applyBorder="1" applyAlignment="1">
      <alignment vertical="center"/>
    </xf>
    <xf numFmtId="0" fontId="33" fillId="2" borderId="12" xfId="0" applyFont="1" applyFill="1" applyBorder="1" applyAlignment="1">
      <alignment horizontal="left" vertical="center"/>
    </xf>
    <xf numFmtId="0" fontId="23" fillId="2" borderId="58" xfId="0" applyFont="1" applyFill="1" applyBorder="1">
      <alignment vertical="center"/>
    </xf>
    <xf numFmtId="0" fontId="23" fillId="2" borderId="21" xfId="0" applyFont="1" applyFill="1" applyBorder="1">
      <alignment vertical="center"/>
    </xf>
    <xf numFmtId="0" fontId="30" fillId="19" borderId="12" xfId="0" applyFont="1" applyFill="1" applyBorder="1" applyAlignment="1">
      <alignment vertical="center" wrapText="1"/>
    </xf>
    <xf numFmtId="0" fontId="30" fillId="2" borderId="18" xfId="0" applyFont="1" applyFill="1" applyBorder="1" applyAlignment="1">
      <alignment vertical="center" wrapText="1"/>
    </xf>
    <xf numFmtId="38" fontId="119" fillId="2" borderId="17" xfId="22" applyFont="1" applyFill="1" applyBorder="1" applyAlignment="1">
      <alignment vertical="center" shrinkToFit="1"/>
    </xf>
    <xf numFmtId="0" fontId="23" fillId="2" borderId="177" xfId="0" applyFont="1" applyFill="1" applyBorder="1">
      <alignment vertical="center"/>
    </xf>
    <xf numFmtId="0" fontId="23" fillId="2" borderId="178" xfId="0" applyFont="1" applyFill="1" applyBorder="1">
      <alignment vertical="center"/>
    </xf>
    <xf numFmtId="0" fontId="23" fillId="2" borderId="159" xfId="0" applyFont="1" applyFill="1" applyBorder="1">
      <alignment vertical="center"/>
    </xf>
    <xf numFmtId="0" fontId="23" fillId="2" borderId="179" xfId="0" applyFont="1" applyFill="1" applyBorder="1">
      <alignment vertical="center"/>
    </xf>
    <xf numFmtId="0" fontId="30" fillId="2" borderId="12" xfId="0" applyFont="1" applyFill="1" applyBorder="1" applyAlignment="1">
      <alignment vertical="center" wrapText="1"/>
    </xf>
    <xf numFmtId="0" fontId="23" fillId="0" borderId="0" xfId="0" applyFont="1" applyAlignment="1">
      <alignment vertical="center"/>
    </xf>
    <xf numFmtId="0" fontId="0" fillId="2" borderId="5" xfId="0" applyFill="1" applyBorder="1" applyAlignment="1">
      <alignment horizontal="center" vertical="center" wrapText="1"/>
    </xf>
    <xf numFmtId="0" fontId="0" fillId="0" borderId="9" xfId="0" applyBorder="1" applyAlignment="1">
      <alignment horizontal="center" vertical="center" wrapText="1"/>
    </xf>
    <xf numFmtId="0" fontId="0" fillId="19" borderId="18" xfId="0" applyFill="1" applyBorder="1" applyAlignment="1">
      <alignment horizontal="center" vertical="center" wrapText="1"/>
    </xf>
    <xf numFmtId="0" fontId="0" fillId="19" borderId="7" xfId="0" applyFill="1" applyBorder="1" applyAlignment="1">
      <alignment horizontal="center" vertical="center" wrapText="1"/>
    </xf>
    <xf numFmtId="0" fontId="0" fillId="19" borderId="8" xfId="0" applyFill="1" applyBorder="1" applyAlignment="1">
      <alignment horizontal="center" vertical="center" wrapText="1"/>
    </xf>
    <xf numFmtId="38" fontId="125" fillId="19" borderId="17" xfId="22" applyFont="1" applyFill="1" applyBorder="1" applyAlignment="1">
      <alignment vertical="center" wrapText="1"/>
    </xf>
    <xf numFmtId="0" fontId="0" fillId="2" borderId="58" xfId="0" applyFill="1" applyBorder="1" applyAlignment="1">
      <alignment horizontal="center" vertical="center" wrapText="1"/>
    </xf>
    <xf numFmtId="0" fontId="0" fillId="0" borderId="21" xfId="0" applyBorder="1" applyAlignment="1">
      <alignment horizontal="center" vertical="center" wrapText="1"/>
    </xf>
    <xf numFmtId="38" fontId="119" fillId="19" borderId="17" xfId="22" applyFont="1" applyFill="1" applyBorder="1" applyAlignment="1">
      <alignment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0" fillId="2" borderId="18" xfId="0" applyFill="1" applyBorder="1" applyAlignment="1">
      <alignment horizontal="center" vertical="center" wrapText="1"/>
    </xf>
    <xf numFmtId="38" fontId="119" fillId="2" borderId="17" xfId="22" applyFont="1" applyFill="1" applyBorder="1"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vertical="center"/>
    </xf>
    <xf numFmtId="0" fontId="0" fillId="0" borderId="23" xfId="0" applyBorder="1" applyAlignment="1">
      <alignment vertical="center"/>
    </xf>
    <xf numFmtId="0" fontId="0" fillId="0" borderId="16" xfId="0" applyBorder="1" applyAlignment="1">
      <alignment horizontal="center" vertical="center" wrapText="1"/>
    </xf>
    <xf numFmtId="38" fontId="119" fillId="20" borderId="17" xfId="22" applyFont="1" applyFill="1" applyBorder="1" applyAlignment="1">
      <alignment vertical="center" shrinkToFit="1"/>
    </xf>
    <xf numFmtId="0" fontId="33" fillId="0" borderId="12" xfId="0" applyFont="1" applyBorder="1" applyAlignment="1">
      <alignment horizontal="left" vertical="center"/>
    </xf>
    <xf numFmtId="0" fontId="0" fillId="0" borderId="4" xfId="0" applyBorder="1">
      <alignment vertical="center"/>
    </xf>
    <xf numFmtId="198" fontId="0" fillId="0" borderId="17" xfId="0" applyNumberFormat="1" applyBorder="1" applyAlignment="1">
      <alignment vertical="center" shrinkToFit="1"/>
    </xf>
    <xf numFmtId="0" fontId="0" fillId="0" borderId="12" xfId="0" applyBorder="1">
      <alignment vertical="center"/>
    </xf>
    <xf numFmtId="0" fontId="0" fillId="0" borderId="14" xfId="0" applyBorder="1">
      <alignment vertical="center"/>
    </xf>
    <xf numFmtId="0" fontId="30" fillId="0" borderId="15" xfId="0" applyFont="1" applyBorder="1" applyAlignment="1">
      <alignment vertical="center" wrapText="1"/>
    </xf>
    <xf numFmtId="0" fontId="124" fillId="0" borderId="9" xfId="0" applyFont="1" applyBorder="1" applyAlignment="1">
      <alignment horizontal="left" vertical="center"/>
    </xf>
    <xf numFmtId="0" fontId="124" fillId="0" borderId="58" xfId="0" applyFont="1" applyBorder="1" applyAlignment="1">
      <alignment horizontal="left" vertical="center"/>
    </xf>
    <xf numFmtId="0" fontId="124" fillId="0" borderId="21" xfId="0" applyFont="1" applyBorder="1" applyAlignment="1">
      <alignment horizontal="left" vertical="center"/>
    </xf>
    <xf numFmtId="0" fontId="30" fillId="19" borderId="14" xfId="0" applyFont="1" applyFill="1" applyBorder="1" applyAlignment="1">
      <alignment vertical="center" wrapText="1"/>
    </xf>
    <xf numFmtId="0" fontId="0" fillId="20" borderId="5" xfId="0" applyFill="1" applyBorder="1" applyAlignment="1">
      <alignment vertical="center" wrapText="1"/>
    </xf>
    <xf numFmtId="0" fontId="0" fillId="20" borderId="6" xfId="0" applyFill="1" applyBorder="1" applyAlignment="1">
      <alignment vertical="center" wrapText="1"/>
    </xf>
    <xf numFmtId="0" fontId="0" fillId="20" borderId="7" xfId="0" applyFill="1" applyBorder="1" applyAlignment="1">
      <alignment vertical="center" wrapText="1"/>
    </xf>
    <xf numFmtId="0" fontId="0" fillId="20" borderId="8" xfId="0" applyFill="1" applyBorder="1" applyAlignment="1">
      <alignment vertical="center" wrapText="1"/>
    </xf>
    <xf numFmtId="0" fontId="0" fillId="20" borderId="17" xfId="0" applyFill="1" applyBorder="1" applyAlignment="1">
      <alignment vertical="center" shrinkToFit="1"/>
    </xf>
    <xf numFmtId="0" fontId="0" fillId="20" borderId="58" xfId="0" applyFill="1" applyBorder="1" applyAlignment="1">
      <alignment vertical="center" wrapText="1"/>
    </xf>
    <xf numFmtId="0" fontId="0" fillId="0" borderId="5" xfId="0" applyBorder="1" applyAlignment="1">
      <alignment vertical="center" wrapText="1"/>
    </xf>
    <xf numFmtId="0" fontId="0" fillId="20" borderId="12" xfId="0" applyFill="1" applyBorder="1" applyAlignment="1">
      <alignment vertical="center" wrapText="1"/>
    </xf>
    <xf numFmtId="0" fontId="0" fillId="2" borderId="18" xfId="0" applyFill="1" applyBorder="1" applyAlignment="1">
      <alignment vertical="center" wrapText="1"/>
    </xf>
    <xf numFmtId="0" fontId="118" fillId="2" borderId="17" xfId="0" applyFont="1" applyFill="1" applyBorder="1" applyAlignment="1">
      <alignment horizontal="center" vertical="center" shrinkToFit="1"/>
    </xf>
    <xf numFmtId="198" fontId="0" fillId="2" borderId="17" xfId="0" applyNumberFormat="1" applyFill="1" applyBorder="1" applyAlignment="1">
      <alignment vertical="center" shrinkToFit="1"/>
    </xf>
    <xf numFmtId="0" fontId="0" fillId="20" borderId="14" xfId="0" applyFill="1" applyBorder="1" applyAlignment="1">
      <alignment vertical="center" wrapText="1"/>
    </xf>
    <xf numFmtId="0" fontId="0" fillId="2" borderId="9" xfId="0" applyFill="1" applyBorder="1" applyAlignment="1">
      <alignment horizontal="center" vertical="center" wrapText="1"/>
    </xf>
    <xf numFmtId="198" fontId="125" fillId="19" borderId="17" xfId="0" applyNumberFormat="1" applyFont="1" applyFill="1" applyBorder="1" applyAlignment="1">
      <alignment vertical="center" wrapText="1"/>
    </xf>
    <xf numFmtId="0" fontId="0" fillId="2" borderId="21" xfId="0" applyFill="1" applyBorder="1" applyAlignment="1">
      <alignment horizontal="center" vertical="center" wrapText="1"/>
    </xf>
    <xf numFmtId="215" fontId="118" fillId="20" borderId="18" xfId="0" applyNumberFormat="1" applyFont="1" applyFill="1" applyBorder="1" applyAlignment="1">
      <alignment horizontal="center" vertical="center" shrinkToFit="1"/>
    </xf>
    <xf numFmtId="38" fontId="119" fillId="20" borderId="8" xfId="22" applyFont="1" applyFill="1" applyBorder="1" applyAlignment="1">
      <alignment vertical="center" shrinkToFit="1"/>
    </xf>
    <xf numFmtId="215" fontId="118" fillId="19" borderId="18" xfId="0" applyNumberFormat="1" applyFont="1" applyFill="1" applyBorder="1" applyAlignment="1">
      <alignment horizontal="center" vertical="center" shrinkToFit="1"/>
    </xf>
    <xf numFmtId="0" fontId="118" fillId="19" borderId="18" xfId="0" applyFont="1" applyFill="1" applyBorder="1" applyAlignment="1">
      <alignment horizontal="center" vertical="center" shrinkToFit="1"/>
    </xf>
    <xf numFmtId="0" fontId="118" fillId="0" borderId="18" xfId="0" applyFont="1" applyBorder="1" applyAlignment="1">
      <alignment horizontal="center" vertical="center" shrinkToFit="1"/>
    </xf>
    <xf numFmtId="0" fontId="30" fillId="2" borderId="7" xfId="0" applyFont="1" applyFill="1" applyBorder="1" applyAlignment="1">
      <alignment vertical="center" wrapText="1"/>
    </xf>
    <xf numFmtId="0" fontId="124" fillId="0" borderId="15" xfId="0" applyFont="1" applyBorder="1" applyAlignment="1">
      <alignment horizontal="left" vertical="center"/>
    </xf>
    <xf numFmtId="0" fontId="124" fillId="0" borderId="23" xfId="0" applyFont="1" applyBorder="1" applyAlignment="1">
      <alignment horizontal="left" vertical="center"/>
    </xf>
    <xf numFmtId="0" fontId="0" fillId="2" borderId="15"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123" fillId="19" borderId="6" xfId="0" applyFont="1" applyFill="1" applyBorder="1" applyAlignment="1">
      <alignment horizontal="center" vertical="center" wrapText="1"/>
    </xf>
    <xf numFmtId="0" fontId="123" fillId="19" borderId="9" xfId="0" applyFont="1" applyFill="1" applyBorder="1" applyAlignment="1">
      <alignment horizontal="center" vertical="center" wrapText="1"/>
    </xf>
    <xf numFmtId="0" fontId="123" fillId="19" borderId="17" xfId="0" applyFont="1" applyFill="1" applyBorder="1" applyAlignment="1">
      <alignment horizontal="center" vertical="center" wrapText="1"/>
    </xf>
    <xf numFmtId="0" fontId="119" fillId="19" borderId="17" xfId="0" applyFont="1" applyFill="1" applyBorder="1">
      <alignment vertical="center"/>
    </xf>
    <xf numFmtId="0" fontId="123" fillId="19" borderId="16" xfId="0" applyFont="1" applyFill="1" applyBorder="1" applyAlignment="1">
      <alignment horizontal="center" vertical="center" wrapText="1"/>
    </xf>
    <xf numFmtId="0" fontId="123" fillId="19" borderId="23" xfId="0" applyFont="1" applyFill="1" applyBorder="1" applyAlignment="1">
      <alignment horizontal="center" vertical="center" wrapText="1"/>
    </xf>
    <xf numFmtId="0" fontId="123" fillId="20" borderId="21" xfId="0" applyFont="1" applyFill="1" applyBorder="1" applyAlignment="1">
      <alignment vertical="center" wrapText="1"/>
    </xf>
    <xf numFmtId="0" fontId="123" fillId="20" borderId="0" xfId="0" applyFont="1" applyFill="1" applyAlignment="1">
      <alignment vertical="center" wrapText="1"/>
    </xf>
    <xf numFmtId="0" fontId="123" fillId="20" borderId="18" xfId="0" applyFont="1" applyFill="1" applyBorder="1" applyAlignment="1">
      <alignment vertical="center" wrapText="1"/>
    </xf>
    <xf numFmtId="0" fontId="123" fillId="20" borderId="9" xfId="0" applyFont="1" applyFill="1" applyBorder="1" applyAlignment="1">
      <alignment vertical="center" wrapText="1"/>
    </xf>
    <xf numFmtId="0" fontId="123" fillId="20" borderId="17" xfId="0" applyFont="1" applyFill="1" applyBorder="1" applyAlignment="1">
      <alignment vertical="center" wrapText="1"/>
    </xf>
    <xf numFmtId="197" fontId="117" fillId="0" borderId="0" xfId="23" applyNumberFormat="1" applyFont="1" applyAlignment="1">
      <alignment vertical="center" shrinkToFit="1"/>
    </xf>
    <xf numFmtId="0" fontId="30" fillId="20" borderId="15" xfId="0" applyFont="1" applyFill="1" applyBorder="1" applyAlignment="1">
      <alignment vertical="center" wrapText="1"/>
    </xf>
    <xf numFmtId="0" fontId="30" fillId="20" borderId="23" xfId="0" applyFont="1" applyFill="1" applyBorder="1" applyAlignment="1">
      <alignment vertical="center" wrapText="1"/>
    </xf>
    <xf numFmtId="0" fontId="30" fillId="20" borderId="17" xfId="0" applyFont="1" applyFill="1" applyBorder="1" applyAlignment="1">
      <alignment vertical="center" wrapText="1"/>
    </xf>
    <xf numFmtId="197" fontId="119" fillId="21" borderId="17" xfId="0" applyNumberFormat="1" applyFont="1" applyFill="1" applyBorder="1" applyAlignment="1">
      <alignment vertical="center" shrinkToFit="1"/>
    </xf>
    <xf numFmtId="0" fontId="123" fillId="19" borderId="18" xfId="0" applyFont="1" applyFill="1" applyBorder="1" applyAlignment="1">
      <alignment horizontal="center" vertical="center" wrapText="1"/>
    </xf>
    <xf numFmtId="0" fontId="123" fillId="19" borderId="7" xfId="0" applyFont="1" applyFill="1" applyBorder="1" applyAlignment="1">
      <alignment horizontal="center" vertical="center" wrapText="1"/>
    </xf>
    <xf numFmtId="0" fontId="123" fillId="19" borderId="8" xfId="0" applyFont="1" applyFill="1" applyBorder="1" applyAlignment="1">
      <alignment horizontal="center" vertical="center" wrapText="1"/>
    </xf>
    <xf numFmtId="0" fontId="123" fillId="0" borderId="4" xfId="0" applyFont="1" applyBorder="1" applyAlignment="1">
      <alignment vertical="center" wrapText="1"/>
    </xf>
    <xf numFmtId="0" fontId="123" fillId="0" borderId="12" xfId="0" applyFont="1" applyBorder="1" applyAlignment="1">
      <alignment vertical="center" wrapText="1"/>
    </xf>
    <xf numFmtId="0" fontId="30" fillId="0" borderId="58" xfId="0" applyFont="1" applyBorder="1" applyAlignment="1">
      <alignment horizontal="center" vertical="center" wrapText="1"/>
    </xf>
    <xf numFmtId="0" fontId="120" fillId="0" borderId="5" xfId="0" applyFont="1" applyBorder="1" applyAlignment="1">
      <alignment horizontal="left" vertical="center" wrapText="1"/>
    </xf>
    <xf numFmtId="0" fontId="123" fillId="0" borderId="17" xfId="0" applyFont="1" applyBorder="1" applyAlignment="1">
      <alignment vertical="center" wrapText="1"/>
    </xf>
    <xf numFmtId="0" fontId="30" fillId="21" borderId="18" xfId="0" applyFont="1" applyFill="1" applyBorder="1" applyAlignment="1">
      <alignment horizontal="left" vertical="top" wrapText="1"/>
    </xf>
    <xf numFmtId="0" fontId="30" fillId="21" borderId="7" xfId="0" applyFont="1" applyFill="1" applyBorder="1" applyAlignment="1">
      <alignment horizontal="left" vertical="top" wrapText="1"/>
    </xf>
    <xf numFmtId="0" fontId="30" fillId="21" borderId="8" xfId="0" applyFont="1" applyFill="1" applyBorder="1" applyAlignment="1">
      <alignment horizontal="left" vertical="top" wrapText="1"/>
    </xf>
    <xf numFmtId="0" fontId="120" fillId="0" borderId="58" xfId="0" applyFont="1" applyBorder="1" applyAlignment="1">
      <alignment horizontal="left" vertical="center" wrapText="1"/>
    </xf>
    <xf numFmtId="0" fontId="30" fillId="19" borderId="18" xfId="0" applyFont="1" applyFill="1" applyBorder="1" applyAlignment="1">
      <alignment horizontal="left" vertical="top" wrapText="1"/>
    </xf>
    <xf numFmtId="0" fontId="30" fillId="19" borderId="7" xfId="0" applyFont="1" applyFill="1" applyBorder="1" applyAlignment="1">
      <alignment horizontal="left" vertical="top" wrapText="1"/>
    </xf>
    <xf numFmtId="0" fontId="30" fillId="19" borderId="8" xfId="0" applyFont="1" applyFill="1" applyBorder="1" applyAlignment="1">
      <alignment horizontal="left" vertical="top" wrapText="1"/>
    </xf>
    <xf numFmtId="0" fontId="119" fillId="19" borderId="17" xfId="0" applyFont="1" applyFill="1" applyBorder="1" applyAlignment="1" applyProtection="1">
      <alignment vertical="center" shrinkToFit="1"/>
      <protection locked="0"/>
    </xf>
    <xf numFmtId="0" fontId="30" fillId="0" borderId="12" xfId="0" applyFont="1" applyBorder="1" applyAlignment="1">
      <alignment vertical="center"/>
    </xf>
    <xf numFmtId="0" fontId="30" fillId="19" borderId="15" xfId="0" applyFont="1" applyFill="1" applyBorder="1" applyAlignment="1">
      <alignment vertical="top" wrapText="1"/>
    </xf>
    <xf numFmtId="0" fontId="30" fillId="19" borderId="16" xfId="0" applyFont="1" applyFill="1" applyBorder="1" applyAlignment="1">
      <alignment vertical="top" wrapText="1"/>
    </xf>
    <xf numFmtId="0" fontId="72" fillId="19" borderId="18" xfId="0" applyFont="1" applyFill="1" applyBorder="1" applyAlignment="1">
      <alignment vertical="top" wrapText="1"/>
    </xf>
    <xf numFmtId="0" fontId="72" fillId="19" borderId="7" xfId="0" applyFont="1" applyFill="1" applyBorder="1" applyAlignment="1">
      <alignment vertical="top" wrapText="1"/>
    </xf>
    <xf numFmtId="0" fontId="72" fillId="19" borderId="5" xfId="0" applyFont="1" applyFill="1" applyBorder="1" applyAlignment="1">
      <alignment vertical="top" wrapText="1"/>
    </xf>
    <xf numFmtId="0" fontId="72" fillId="19" borderId="6" xfId="0" applyFont="1" applyFill="1" applyBorder="1" applyAlignment="1">
      <alignment vertical="top" wrapText="1"/>
    </xf>
    <xf numFmtId="0" fontId="123" fillId="0" borderId="0" xfId="0" applyFont="1" applyAlignment="1">
      <alignment vertical="center" wrapText="1"/>
    </xf>
    <xf numFmtId="0" fontId="30" fillId="19" borderId="58" xfId="0" applyFont="1" applyFill="1" applyBorder="1" applyAlignment="1">
      <alignment vertical="top" wrapText="1"/>
    </xf>
    <xf numFmtId="0" fontId="30" fillId="19" borderId="0" xfId="0" applyFont="1" applyFill="1" applyAlignment="1">
      <alignment vertical="top" wrapText="1"/>
    </xf>
    <xf numFmtId="0" fontId="30" fillId="19" borderId="5" xfId="0" applyFont="1" applyFill="1" applyBorder="1" applyAlignment="1">
      <alignment vertical="top" wrapText="1"/>
    </xf>
    <xf numFmtId="0" fontId="30" fillId="19" borderId="6" xfId="0" applyFont="1" applyFill="1" applyBorder="1" applyAlignment="1">
      <alignment vertical="top" wrapText="1"/>
    </xf>
    <xf numFmtId="0" fontId="30" fillId="19" borderId="9" xfId="0" applyFont="1" applyFill="1" applyBorder="1" applyAlignment="1">
      <alignment vertical="top" wrapText="1"/>
    </xf>
    <xf numFmtId="0" fontId="30" fillId="19" borderId="17" xfId="0" applyFont="1" applyFill="1" applyBorder="1" applyAlignment="1">
      <alignment horizontal="center" vertical="top" wrapText="1"/>
    </xf>
    <xf numFmtId="0" fontId="30" fillId="19" borderId="18" xfId="0" applyFont="1" applyFill="1" applyBorder="1" applyAlignment="1">
      <alignment horizontal="center" vertical="top" wrapText="1"/>
    </xf>
    <xf numFmtId="0" fontId="30" fillId="19" borderId="7" xfId="0" applyFont="1" applyFill="1" applyBorder="1" applyAlignment="1">
      <alignment horizontal="center" vertical="top" wrapText="1"/>
    </xf>
    <xf numFmtId="0" fontId="30" fillId="19" borderId="8" xfId="0" applyFont="1" applyFill="1" applyBorder="1" applyAlignment="1">
      <alignment horizontal="center" vertical="top" wrapText="1"/>
    </xf>
    <xf numFmtId="0" fontId="72" fillId="19" borderId="18" xfId="0" applyFont="1" applyFill="1" applyBorder="1" applyAlignment="1">
      <alignment horizontal="center" vertical="top" wrapText="1"/>
    </xf>
    <xf numFmtId="0" fontId="72" fillId="19" borderId="7" xfId="0" applyFont="1" applyFill="1" applyBorder="1" applyAlignment="1">
      <alignment horizontal="center" vertical="top" wrapText="1"/>
    </xf>
    <xf numFmtId="0" fontId="72" fillId="19" borderId="8" xfId="0" applyFont="1" applyFill="1" applyBorder="1" applyAlignment="1">
      <alignment horizontal="center" vertical="top" wrapText="1"/>
    </xf>
    <xf numFmtId="0" fontId="123" fillId="0" borderId="14" xfId="0" applyFont="1" applyBorder="1" applyAlignment="1">
      <alignment vertical="center" wrapText="1"/>
    </xf>
    <xf numFmtId="0" fontId="30" fillId="19" borderId="18" xfId="0" applyFont="1" applyFill="1" applyBorder="1" applyAlignment="1">
      <alignment vertical="top" wrapText="1"/>
    </xf>
    <xf numFmtId="0" fontId="30" fillId="19" borderId="7" xfId="0" applyFont="1" applyFill="1" applyBorder="1" applyAlignment="1">
      <alignment vertical="top" wrapText="1"/>
    </xf>
    <xf numFmtId="0" fontId="30" fillId="19" borderId="8" xfId="0" applyFont="1" applyFill="1" applyBorder="1" applyAlignment="1">
      <alignment vertical="top" wrapText="1"/>
    </xf>
    <xf numFmtId="0" fontId="123" fillId="0" borderId="4" xfId="0" applyFont="1" applyBorder="1" applyAlignment="1">
      <alignment horizontal="left" vertical="center" wrapText="1"/>
    </xf>
    <xf numFmtId="0" fontId="123" fillId="0" borderId="12" xfId="0" applyFont="1" applyBorder="1" applyAlignment="1">
      <alignment horizontal="left" vertical="center" wrapText="1"/>
    </xf>
    <xf numFmtId="0" fontId="30" fillId="19" borderId="5" xfId="0" applyFont="1" applyFill="1" applyBorder="1" applyAlignment="1">
      <alignment horizontal="left" vertical="top" wrapText="1"/>
    </xf>
    <xf numFmtId="0" fontId="30" fillId="19" borderId="15" xfId="0" applyFont="1" applyFill="1" applyBorder="1" applyAlignment="1">
      <alignment horizontal="left" vertical="top" wrapText="1"/>
    </xf>
    <xf numFmtId="0" fontId="30" fillId="0" borderId="4" xfId="0" applyFont="1" applyBorder="1" applyAlignment="1">
      <alignment horizontal="left" vertical="center" wrapText="1"/>
    </xf>
    <xf numFmtId="0" fontId="30" fillId="0" borderId="12" xfId="0" applyFont="1" applyBorder="1" applyAlignment="1">
      <alignment horizontal="left" vertical="center" wrapText="1"/>
    </xf>
    <xf numFmtId="0" fontId="117" fillId="0" borderId="0" xfId="0" applyFont="1">
      <alignment vertical="center"/>
    </xf>
    <xf numFmtId="0" fontId="120" fillId="0" borderId="15" xfId="0" applyFont="1" applyBorder="1" applyAlignment="1">
      <alignment horizontal="left" vertical="center" wrapText="1"/>
    </xf>
    <xf numFmtId="0" fontId="123" fillId="0" borderId="14" xfId="0" applyFont="1" applyBorder="1" applyAlignment="1">
      <alignment horizontal="left" vertical="center" wrapText="1"/>
    </xf>
    <xf numFmtId="0" fontId="30" fillId="0" borderId="14" xfId="0" applyFont="1" applyBorder="1" applyAlignment="1">
      <alignment horizontal="left" vertical="center" wrapText="1"/>
    </xf>
    <xf numFmtId="0" fontId="102" fillId="0" borderId="6" xfId="0" applyFont="1" applyBorder="1">
      <alignment vertical="center"/>
    </xf>
    <xf numFmtId="0" fontId="102" fillId="0" borderId="17" xfId="0" applyFont="1" applyBorder="1" applyAlignment="1">
      <alignment horizontal="left" vertical="center" shrinkToFit="1"/>
    </xf>
    <xf numFmtId="0" fontId="30" fillId="2" borderId="4" xfId="0" applyFont="1" applyFill="1" applyBorder="1" applyAlignment="1">
      <alignment horizontal="left" vertical="center" wrapText="1"/>
    </xf>
    <xf numFmtId="0" fontId="30" fillId="2" borderId="17" xfId="0" applyFont="1" applyFill="1" applyBorder="1" applyAlignment="1">
      <alignment horizontal="left" vertical="center" wrapText="1"/>
    </xf>
    <xf numFmtId="214" fontId="0" fillId="2" borderId="17" xfId="0" applyNumberFormat="1" applyFill="1" applyBorder="1" applyAlignment="1">
      <alignment horizontal="center" vertical="center" shrinkToFit="1"/>
    </xf>
    <xf numFmtId="0" fontId="102" fillId="0" borderId="0" xfId="0" applyFont="1">
      <alignment vertical="center"/>
    </xf>
    <xf numFmtId="0" fontId="102" fillId="0" borderId="12" xfId="0" applyFont="1" applyBorder="1" applyAlignment="1">
      <alignment horizontal="left" vertical="center" shrinkToFit="1"/>
    </xf>
    <xf numFmtId="0" fontId="30" fillId="19" borderId="18" xfId="0" applyFont="1" applyFill="1" applyBorder="1" applyAlignment="1">
      <alignment horizontal="left" vertical="center" wrapText="1"/>
    </xf>
    <xf numFmtId="0" fontId="0" fillId="19" borderId="7" xfId="0" applyFill="1" applyBorder="1" applyAlignment="1">
      <alignment horizontal="left" vertical="center" wrapText="1"/>
    </xf>
    <xf numFmtId="0" fontId="0" fillId="19" borderId="8" xfId="0" applyFill="1" applyBorder="1" applyAlignment="1">
      <alignment horizontal="left" vertical="center" wrapText="1"/>
    </xf>
    <xf numFmtId="214" fontId="0" fillId="19" borderId="17" xfId="0" applyNumberFormat="1" applyFill="1" applyBorder="1" applyAlignment="1">
      <alignment horizontal="center" vertical="center" shrinkToFit="1"/>
    </xf>
    <xf numFmtId="214" fontId="0" fillId="19" borderId="4" xfId="0" applyNumberFormat="1" applyFill="1" applyBorder="1" applyAlignment="1">
      <alignment horizontal="center" vertical="center" shrinkToFit="1"/>
    </xf>
    <xf numFmtId="0" fontId="102" fillId="0" borderId="4" xfId="0" applyFont="1" applyBorder="1" applyAlignment="1">
      <alignment horizontal="left" vertical="center"/>
    </xf>
    <xf numFmtId="0" fontId="30" fillId="19" borderId="6" xfId="0" applyFont="1" applyFill="1" applyBorder="1" applyAlignment="1">
      <alignment horizontal="center" vertical="center" wrapText="1"/>
    </xf>
    <xf numFmtId="0" fontId="30" fillId="19" borderId="9" xfId="0" applyFont="1" applyFill="1" applyBorder="1" applyAlignment="1">
      <alignment horizontal="center" vertical="center" wrapText="1"/>
    </xf>
    <xf numFmtId="0" fontId="0" fillId="0" borderId="12" xfId="0" applyBorder="1" applyAlignment="1">
      <alignment horizontal="left" vertical="center"/>
    </xf>
    <xf numFmtId="0" fontId="125" fillId="0" borderId="4" xfId="0" applyFont="1" applyBorder="1" applyAlignment="1">
      <alignment horizontal="left" vertical="center"/>
    </xf>
    <xf numFmtId="0" fontId="30" fillId="19" borderId="6" xfId="0" applyFont="1" applyFill="1" applyBorder="1" applyAlignment="1">
      <alignment horizontal="left" vertical="center" wrapText="1"/>
    </xf>
    <xf numFmtId="0" fontId="30" fillId="19" borderId="7" xfId="0" applyFont="1" applyFill="1" applyBorder="1" applyAlignment="1">
      <alignment horizontal="left" vertical="center" wrapText="1"/>
    </xf>
    <xf numFmtId="0" fontId="30" fillId="19" borderId="8" xfId="0" applyFont="1" applyFill="1" applyBorder="1" applyAlignment="1">
      <alignment horizontal="left" vertical="center" wrapText="1"/>
    </xf>
    <xf numFmtId="176" fontId="117" fillId="0" borderId="0" xfId="22" applyNumberFormat="1" applyFont="1" applyAlignment="1">
      <alignment vertical="center" shrinkToFit="1"/>
    </xf>
    <xf numFmtId="0" fontId="125" fillId="0" borderId="14" xfId="0" applyFont="1" applyBorder="1" applyAlignment="1">
      <alignment horizontal="left" vertical="center"/>
    </xf>
    <xf numFmtId="176" fontId="119" fillId="19" borderId="17" xfId="22" applyNumberFormat="1" applyFont="1" applyFill="1" applyBorder="1" applyAlignment="1">
      <alignment vertical="center" shrinkToFit="1"/>
    </xf>
    <xf numFmtId="0" fontId="119" fillId="0" borderId="4" xfId="0" applyFont="1" applyBorder="1" applyAlignment="1">
      <alignment horizontal="left" vertical="center"/>
    </xf>
    <xf numFmtId="0" fontId="119" fillId="0" borderId="12" xfId="0" applyFont="1" applyBorder="1" applyAlignment="1">
      <alignment horizontal="left" vertical="center"/>
    </xf>
    <xf numFmtId="0" fontId="119" fillId="19" borderId="5" xfId="0" applyFont="1" applyFill="1" applyBorder="1" applyAlignment="1">
      <alignment horizontal="left" vertical="center" wrapText="1"/>
    </xf>
    <xf numFmtId="0" fontId="119" fillId="19" borderId="7" xfId="0" applyFont="1" applyFill="1" applyBorder="1" applyAlignment="1">
      <alignment horizontal="left" vertical="center" wrapText="1"/>
    </xf>
    <xf numFmtId="0" fontId="119" fillId="19" borderId="8" xfId="0" applyFont="1" applyFill="1" applyBorder="1" applyAlignment="1">
      <alignment horizontal="left" vertical="center" wrapText="1"/>
    </xf>
    <xf numFmtId="0" fontId="119" fillId="0" borderId="14" xfId="0" applyFont="1" applyBorder="1" applyAlignment="1">
      <alignment horizontal="left" vertical="center"/>
    </xf>
    <xf numFmtId="0" fontId="119" fillId="19" borderId="14" xfId="0" applyFont="1" applyFill="1" applyBorder="1" applyAlignment="1">
      <alignment horizontal="left" vertical="center" wrapText="1"/>
    </xf>
    <xf numFmtId="0" fontId="119" fillId="19" borderId="18" xfId="0" applyFont="1" applyFill="1" applyBorder="1" applyAlignment="1">
      <alignment horizontal="left" vertical="center" wrapText="1"/>
    </xf>
    <xf numFmtId="0" fontId="0" fillId="0" borderId="17" xfId="0" applyBorder="1">
      <alignment vertical="center"/>
    </xf>
    <xf numFmtId="0" fontId="119" fillId="0" borderId="18" xfId="0" applyFont="1" applyBorder="1" applyAlignment="1">
      <alignment horizontal="left" vertical="center" wrapText="1"/>
    </xf>
    <xf numFmtId="0" fontId="119" fillId="0" borderId="7" xfId="0" applyFont="1" applyBorder="1" applyAlignment="1">
      <alignment horizontal="left" vertical="center" wrapText="1"/>
    </xf>
    <xf numFmtId="0" fontId="119" fillId="0" borderId="8" xfId="0" applyFont="1" applyBorder="1" applyAlignment="1">
      <alignment horizontal="left" vertical="center" wrapText="1"/>
    </xf>
    <xf numFmtId="214" fontId="0" fillId="0" borderId="4" xfId="0" applyNumberFormat="1" applyBorder="1" applyAlignment="1">
      <alignment horizontal="center" vertical="center" shrinkToFit="1"/>
    </xf>
    <xf numFmtId="0" fontId="119" fillId="19" borderId="5" xfId="0" applyFont="1" applyFill="1" applyBorder="1" applyAlignment="1">
      <alignment horizontal="center" vertical="center" wrapText="1"/>
    </xf>
    <xf numFmtId="0" fontId="119" fillId="19" borderId="6" xfId="0" applyFont="1" applyFill="1" applyBorder="1" applyAlignment="1">
      <alignment horizontal="center" vertical="center" wrapText="1"/>
    </xf>
    <xf numFmtId="0" fontId="119" fillId="19" borderId="9" xfId="0" applyFont="1" applyFill="1" applyBorder="1" applyAlignment="1">
      <alignment horizontal="center" vertical="center" wrapText="1"/>
    </xf>
    <xf numFmtId="0" fontId="119" fillId="19" borderId="18" xfId="0" applyFont="1" applyFill="1" applyBorder="1" applyAlignment="1">
      <alignment horizontal="center" vertical="center" wrapText="1"/>
    </xf>
    <xf numFmtId="0" fontId="119" fillId="19" borderId="7" xfId="0" applyFont="1" applyFill="1" applyBorder="1" applyAlignment="1">
      <alignment horizontal="center" vertical="center" wrapText="1"/>
    </xf>
    <xf numFmtId="0" fontId="119" fillId="19" borderId="8" xfId="0" applyFont="1" applyFill="1" applyBorder="1" applyAlignment="1">
      <alignment horizontal="center" vertical="center" wrapText="1"/>
    </xf>
    <xf numFmtId="0" fontId="0" fillId="0" borderId="14" xfId="0" applyBorder="1" applyAlignment="1">
      <alignment horizontal="left" vertical="center"/>
    </xf>
    <xf numFmtId="0" fontId="102" fillId="0" borderId="4" xfId="0" applyFont="1" applyBorder="1">
      <alignment vertical="center"/>
    </xf>
    <xf numFmtId="0" fontId="119" fillId="20" borderId="18" xfId="0" applyFont="1" applyFill="1" applyBorder="1" applyAlignment="1">
      <alignment horizontal="left" vertical="center" wrapText="1"/>
    </xf>
    <xf numFmtId="0" fontId="119" fillId="20" borderId="7" xfId="0" applyFont="1" applyFill="1" applyBorder="1" applyAlignment="1">
      <alignment horizontal="left" vertical="center" wrapText="1"/>
    </xf>
    <xf numFmtId="0" fontId="119" fillId="20" borderId="8" xfId="0" applyFont="1" applyFill="1" applyBorder="1" applyAlignment="1">
      <alignment horizontal="left" vertical="center" wrapText="1"/>
    </xf>
    <xf numFmtId="214" fontId="0" fillId="20" borderId="4" xfId="0" applyNumberFormat="1" applyFill="1" applyBorder="1" applyAlignment="1">
      <alignment horizontal="center" vertical="center" shrinkToFit="1"/>
    </xf>
    <xf numFmtId="38" fontId="119" fillId="20" borderId="17" xfId="22" applyFont="1" applyFill="1" applyBorder="1" applyAlignment="1">
      <alignment vertical="center" wrapText="1"/>
    </xf>
    <xf numFmtId="0" fontId="0" fillId="20" borderId="0" xfId="0" applyFill="1">
      <alignment vertical="center"/>
    </xf>
    <xf numFmtId="0" fontId="0" fillId="20" borderId="7" xfId="0" applyFill="1" applyBorder="1" applyAlignment="1">
      <alignment horizontal="left" vertical="center" wrapText="1"/>
    </xf>
    <xf numFmtId="0" fontId="0" fillId="20" borderId="8" xfId="0" applyFill="1" applyBorder="1" applyAlignment="1">
      <alignment horizontal="left" vertical="center" wrapText="1"/>
    </xf>
    <xf numFmtId="38" fontId="119" fillId="0" borderId="17" xfId="22" applyFont="1" applyFill="1" applyBorder="1" applyAlignment="1">
      <alignment vertical="center" wrapText="1"/>
    </xf>
    <xf numFmtId="0" fontId="0" fillId="0" borderId="14" xfId="0" applyBorder="1" applyAlignment="1">
      <alignment vertical="center" wrapText="1"/>
    </xf>
    <xf numFmtId="0" fontId="119" fillId="0" borderId="18"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8" xfId="0" applyFont="1" applyBorder="1" applyAlignment="1">
      <alignment horizontal="center" vertical="center" wrapText="1"/>
    </xf>
    <xf numFmtId="214" fontId="0" fillId="0" borderId="17" xfId="0" applyNumberFormat="1" applyBorder="1" applyAlignment="1">
      <alignment horizontal="center" vertical="center" shrinkToFit="1"/>
    </xf>
    <xf numFmtId="0" fontId="119" fillId="20" borderId="9" xfId="0" applyFont="1" applyFill="1" applyBorder="1" applyAlignment="1">
      <alignment horizontal="left" vertical="center" wrapText="1"/>
    </xf>
    <xf numFmtId="0" fontId="119" fillId="20" borderId="17" xfId="0" applyFont="1" applyFill="1" applyBorder="1" applyAlignment="1">
      <alignment horizontal="left" vertical="center" wrapText="1"/>
    </xf>
    <xf numFmtId="214" fontId="0" fillId="20" borderId="17" xfId="0" applyNumberFormat="1" applyFill="1" applyBorder="1" applyAlignment="1">
      <alignment horizontal="center" vertical="center" shrinkToFit="1"/>
    </xf>
    <xf numFmtId="0" fontId="0" fillId="20" borderId="0" xfId="0" applyFill="1" applyAlignment="1">
      <alignment vertical="center" wrapText="1"/>
    </xf>
    <xf numFmtId="0" fontId="119" fillId="19" borderId="17" xfId="0" applyFont="1" applyFill="1" applyBorder="1" applyAlignment="1">
      <alignment horizontal="left" vertical="center" wrapText="1"/>
    </xf>
    <xf numFmtId="0" fontId="119" fillId="19" borderId="6" xfId="0" applyFont="1" applyFill="1" applyBorder="1" applyAlignment="1">
      <alignment horizontal="left" vertical="center" wrapText="1"/>
    </xf>
    <xf numFmtId="0" fontId="119" fillId="19" borderId="12" xfId="0" applyFont="1" applyFill="1" applyBorder="1" applyAlignment="1">
      <alignment horizontal="left" vertical="center" wrapText="1"/>
    </xf>
    <xf numFmtId="0" fontId="0" fillId="19" borderId="6" xfId="0" applyFill="1" applyBorder="1" applyAlignment="1">
      <alignment horizontal="left" vertical="center" wrapText="1"/>
    </xf>
    <xf numFmtId="0" fontId="0" fillId="19" borderId="9" xfId="0" applyFill="1" applyBorder="1" applyAlignment="1">
      <alignment horizontal="left" vertical="center" wrapText="1"/>
    </xf>
  </cellXfs>
  <cellStyles count="24">
    <cellStyle name="パーセント 2" xfId="1"/>
    <cellStyle name="桁区切り 2" xfId="2"/>
    <cellStyle name="桁区切り 2 2" xfId="3"/>
    <cellStyle name="桁区切り 3" xfId="4"/>
    <cellStyle name="標準" xfId="0" builtinId="0"/>
    <cellStyle name="標準 11" xfId="5"/>
    <cellStyle name="標準 2" xfId="6"/>
    <cellStyle name="標準 2 2" xfId="7"/>
    <cellStyle name="標準 2 2 2" xfId="8"/>
    <cellStyle name="標準 2 3" xfId="9"/>
    <cellStyle name="標準 2 4" xfId="10"/>
    <cellStyle name="標準 3" xfId="11"/>
    <cellStyle name="標準 3 2" xfId="12"/>
    <cellStyle name="標準 3 2 2" xfId="13"/>
    <cellStyle name="標準 3 3" xfId="14"/>
    <cellStyle name="標準 3 4" xfId="15"/>
    <cellStyle name="標準 4" xfId="16"/>
    <cellStyle name="標準 5" xfId="17"/>
    <cellStyle name="標準 7" xfId="18"/>
    <cellStyle name="標準 8" xfId="19"/>
    <cellStyle name="標準_⑤参考様式11,12号別紙(収支実績報告書（支援交付金））" xfId="20"/>
    <cellStyle name="ハイパーリンク" xfId="21" builtinId="8"/>
    <cellStyle name="桁区切り" xfId="22" builtinId="6"/>
    <cellStyle name="パーセント" xfId="23" builtinId="5"/>
  </cellStyles>
  <dxfs count="6">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FF0000"/>
      </font>
    </dxf>
    <dxf>
      <fill>
        <patternFill patternType="solid">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externalLink" Target="externalLinks/externalLink1.xml" /><Relationship Id="rId30" Type="http://schemas.openxmlformats.org/officeDocument/2006/relationships/externalLink" Target="externalLinks/externalLink2.xml" /><Relationship Id="rId31" Type="http://schemas.openxmlformats.org/officeDocument/2006/relationships/externalLink" Target="externalLinks/externalLink3.xml" /><Relationship Id="rId32" Type="http://schemas.openxmlformats.org/officeDocument/2006/relationships/externalLink" Target="externalLinks/externalLink4.xml" /><Relationship Id="rId33" Type="http://schemas.openxmlformats.org/officeDocument/2006/relationships/externalLink" Target="externalLinks/externalLink5.xml" /><Relationship Id="rId34" Type="http://schemas.openxmlformats.org/officeDocument/2006/relationships/externalLink" Target="externalLinks/externalLink6.xml" /><Relationship Id="rId35" Type="http://schemas.openxmlformats.org/officeDocument/2006/relationships/externalLink" Target="externalLinks/externalLink7.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emf" /></Relationships>
</file>

<file path=xl/drawings/_rels/drawing3.xml.rels><?xml version="1.0" encoding="UTF-8"?><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4.emf" /><Relationship Id="rId3" Type="http://schemas.openxmlformats.org/officeDocument/2006/relationships/image" Target="../media/image5.emf" /></Relationships>
</file>

<file path=xl/drawings/_rels/drawing8.xml.rels><?xml version="1.0" encoding="UTF-8"?><Relationships xmlns="http://schemas.openxmlformats.org/package/2006/relationships"><Relationship Id="rId1"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417830</xdr:colOff>
      <xdr:row>16</xdr:row>
      <xdr:rowOff>258445</xdr:rowOff>
    </xdr:from>
    <xdr:to xmlns:xdr="http://schemas.openxmlformats.org/drawingml/2006/spreadsheetDrawing">
      <xdr:col>7</xdr:col>
      <xdr:colOff>635</xdr:colOff>
      <xdr:row>19</xdr:row>
      <xdr:rowOff>32385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5183505" y="5354320"/>
          <a:ext cx="2128520" cy="545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102235</xdr:colOff>
      <xdr:row>69</xdr:row>
      <xdr:rowOff>36195</xdr:rowOff>
    </xdr:from>
    <xdr:to xmlns:xdr="http://schemas.openxmlformats.org/drawingml/2006/spreadsheetDrawing">
      <xdr:col>17</xdr:col>
      <xdr:colOff>389890</xdr:colOff>
      <xdr:row>98</xdr:row>
      <xdr:rowOff>179070</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813435" y="17574895"/>
          <a:ext cx="9629140" cy="7048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31</xdr:row>
      <xdr:rowOff>0</xdr:rowOff>
    </xdr:from>
    <xdr:to xmlns:xdr="http://schemas.openxmlformats.org/drawingml/2006/spreadsheetDrawing">
      <xdr:col>8</xdr:col>
      <xdr:colOff>711200</xdr:colOff>
      <xdr:row>31</xdr:row>
      <xdr:rowOff>0</xdr:rowOff>
    </xdr:to>
    <xdr:sp macro="[0]!appenRow2" textlink="">
      <xdr:nvSpPr>
        <xdr:cNvPr id="2" name="テキスト ボックス 1"/>
        <xdr:cNvSpPr txBox="1"/>
      </xdr:nvSpPr>
      <xdr:spPr>
        <a:xfrm>
          <a:off x="0" y="11558905"/>
          <a:ext cx="9351010"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mlns:xdr="http://schemas.openxmlformats.org/drawingml/2006/spreadsheetDrawing">
      <xdr:col>7</xdr:col>
      <xdr:colOff>40005</xdr:colOff>
      <xdr:row>35</xdr:row>
      <xdr:rowOff>259080</xdr:rowOff>
    </xdr:from>
    <xdr:to xmlns:xdr="http://schemas.openxmlformats.org/drawingml/2006/spreadsheetDrawing">
      <xdr:col>9</xdr:col>
      <xdr:colOff>158750</xdr:colOff>
      <xdr:row>45</xdr:row>
      <xdr:rowOff>24130</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7968615" y="13265785"/>
          <a:ext cx="1541145" cy="3394075"/>
        </a:xfrm>
        <a:prstGeom prst="rect">
          <a:avLst/>
        </a:prstGeom>
        <a:noFill/>
      </xdr:spPr>
    </xdr:pic>
    <xdr:clientData/>
  </xdr:twoCellAnchor>
  <xdr:twoCellAnchor editAs="oneCell">
    <xdr:from xmlns:xdr="http://schemas.openxmlformats.org/drawingml/2006/spreadsheetDrawing">
      <xdr:col>2</xdr:col>
      <xdr:colOff>614045</xdr:colOff>
      <xdr:row>35</xdr:row>
      <xdr:rowOff>259080</xdr:rowOff>
    </xdr:from>
    <xdr:to xmlns:xdr="http://schemas.openxmlformats.org/drawingml/2006/spreadsheetDrawing">
      <xdr:col>5</xdr:col>
      <xdr:colOff>339725</xdr:colOff>
      <xdr:row>52</xdr:row>
      <xdr:rowOff>168910</xdr:rowOff>
    </xdr:to>
    <xdr:pic macro="">
      <xdr:nvPicPr>
        <xdr:cNvPr id="5" name="図 4"/>
        <xdr:cNvPicPr>
          <a:picLocks noChangeAspect="1" noChangeArrowheads="1"/>
        </xdr:cNvPicPr>
      </xdr:nvPicPr>
      <xdr:blipFill>
        <a:blip xmlns:r="http://schemas.openxmlformats.org/officeDocument/2006/relationships" r:embed="rId2"/>
        <a:stretch>
          <a:fillRect/>
        </a:stretch>
      </xdr:blipFill>
      <xdr:spPr>
        <a:xfrm>
          <a:off x="4042410" y="13265785"/>
          <a:ext cx="3402965" cy="6072505"/>
        </a:xfrm>
        <a:prstGeom prst="rect">
          <a:avLst/>
        </a:prstGeom>
        <a:noFill/>
      </xdr:spPr>
    </xdr:pic>
    <xdr:clientData/>
  </xdr:twoCellAnchor>
  <xdr:twoCellAnchor editAs="oneCell">
    <xdr:from xmlns:xdr="http://schemas.openxmlformats.org/drawingml/2006/spreadsheetDrawing">
      <xdr:col>0</xdr:col>
      <xdr:colOff>170180</xdr:colOff>
      <xdr:row>35</xdr:row>
      <xdr:rowOff>259080</xdr:rowOff>
    </xdr:from>
    <xdr:to xmlns:xdr="http://schemas.openxmlformats.org/drawingml/2006/spreadsheetDrawing">
      <xdr:col>1</xdr:col>
      <xdr:colOff>2051050</xdr:colOff>
      <xdr:row>52</xdr:row>
      <xdr:rowOff>168910</xdr:rowOff>
    </xdr:to>
    <xdr:pic macro="">
      <xdr:nvPicPr>
        <xdr:cNvPr id="8" name="図 7"/>
        <xdr:cNvPicPr>
          <a:picLocks noChangeAspect="1" noChangeArrowheads="1"/>
        </xdr:cNvPicPr>
      </xdr:nvPicPr>
      <xdr:blipFill>
        <a:blip xmlns:r="http://schemas.openxmlformats.org/officeDocument/2006/relationships" r:embed="rId3"/>
        <a:stretch>
          <a:fillRect/>
        </a:stretch>
      </xdr:blipFill>
      <xdr:spPr>
        <a:xfrm>
          <a:off x="170180" y="13265785"/>
          <a:ext cx="3072130" cy="60725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14</xdr:col>
      <xdr:colOff>28575</xdr:colOff>
      <xdr:row>50</xdr:row>
      <xdr:rowOff>256540</xdr:rowOff>
    </xdr:from>
    <xdr:to xmlns:xdr="http://schemas.openxmlformats.org/drawingml/2006/spreadsheetDrawing">
      <xdr:col>18</xdr:col>
      <xdr:colOff>485775</xdr:colOff>
      <xdr:row>51</xdr:row>
      <xdr:rowOff>133350</xdr:rowOff>
    </xdr:to>
    <xdr:sp macro="" textlink="">
      <xdr:nvSpPr>
        <xdr:cNvPr id="3075" name="Text Box 3"/>
        <xdr:cNvSpPr txBox="1">
          <a:spLocks noChangeArrowheads="1"/>
        </xdr:cNvSpPr>
      </xdr:nvSpPr>
      <xdr:spPr>
        <a:xfrm>
          <a:off x="5982970" y="15420975"/>
          <a:ext cx="2265045" cy="619760"/>
        </a:xfrm>
        <a:prstGeom prst="rect">
          <a:avLst/>
        </a:prstGeom>
        <a:solidFill>
          <a:srgbClr val="FFFF00"/>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mlns:xdr="http://schemas.openxmlformats.org/drawingml/2006/spreadsheetDrawing">
      <xdr:col>10</xdr:col>
      <xdr:colOff>314325</xdr:colOff>
      <xdr:row>201</xdr:row>
      <xdr:rowOff>0</xdr:rowOff>
    </xdr:from>
    <xdr:ext cx="4646930" cy="242570"/>
    <xdr:sp macro="" textlink="">
      <xdr:nvSpPr>
        <xdr:cNvPr id="2" name="テキスト ボックス 1"/>
        <xdr:cNvSpPr txBox="1"/>
      </xdr:nvSpPr>
      <xdr:spPr>
        <a:xfrm>
          <a:off x="4538345" y="64767460"/>
          <a:ext cx="4646930" cy="242570"/>
        </a:xfrm>
        <a:prstGeom prst="rect">
          <a:avLst/>
        </a:prstGeom>
        <a:solidFill>
          <a:srgbClr val="FFFF00"/>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8</xdr:row>
          <xdr:rowOff>9525</xdr:rowOff>
        </xdr:from>
        <xdr:to xmlns:xdr="http://schemas.openxmlformats.org/drawingml/2006/spreadsheetDrawing">
          <xdr:col>3</xdr:col>
          <xdr:colOff>1049020</xdr:colOff>
          <xdr:row>10</xdr:row>
          <xdr:rowOff>19050</xdr:rowOff>
        </xdr:to>
        <xdr:sp textlink="">
          <xdr:nvSpPr>
            <xdr:cNvPr id="41985" name="チェック 1" hidden="1">
              <a:extLst>
                <a:ext uri="{63B3BB69-23CF-44E3-9099-C40C66FF867C}">
                  <a14:compatExt spid="_x0000_s41985"/>
                </a:ext>
              </a:extLst>
            </xdr:cNvPr>
            <xdr:cNvSpPr>
              <a:spLocks noRot="1" noChangeShapeType="1"/>
            </xdr:cNvSpPr>
          </xdr:nvSpPr>
          <xdr:spPr>
            <a:xfrm>
              <a:off x="1957705" y="1448435"/>
              <a:ext cx="247650" cy="338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11</xdr:row>
          <xdr:rowOff>133350</xdr:rowOff>
        </xdr:from>
        <xdr:to xmlns:xdr="http://schemas.openxmlformats.org/drawingml/2006/spreadsheetDrawing">
          <xdr:col>3</xdr:col>
          <xdr:colOff>1125220</xdr:colOff>
          <xdr:row>14</xdr:row>
          <xdr:rowOff>57150</xdr:rowOff>
        </xdr:to>
        <xdr:sp textlink="">
          <xdr:nvSpPr>
            <xdr:cNvPr id="41987" name="チェック 3" hidden="1">
              <a:extLst>
                <a:ext uri="{63B3BB69-23CF-44E3-9099-C40C66FF867C}">
                  <a14:compatExt spid="_x0000_s41987"/>
                </a:ext>
              </a:extLst>
            </xdr:cNvPr>
            <xdr:cNvSpPr>
              <a:spLocks noRot="1" noChangeShapeType="1"/>
            </xdr:cNvSpPr>
          </xdr:nvSpPr>
          <xdr:spPr>
            <a:xfrm>
              <a:off x="1948180" y="2065655"/>
              <a:ext cx="333375"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19</xdr:row>
          <xdr:rowOff>9525</xdr:rowOff>
        </xdr:from>
        <xdr:to xmlns:xdr="http://schemas.openxmlformats.org/drawingml/2006/spreadsheetDrawing">
          <xdr:col>3</xdr:col>
          <xdr:colOff>1036955</xdr:colOff>
          <xdr:row>21</xdr:row>
          <xdr:rowOff>28575</xdr:rowOff>
        </xdr:to>
        <xdr:sp textlink="">
          <xdr:nvSpPr>
            <xdr:cNvPr id="41997" name="チェック 13" hidden="1">
              <a:extLst>
                <a:ext uri="{63B3BB69-23CF-44E3-9099-C40C66FF867C}">
                  <a14:compatExt spid="_x0000_s41997"/>
                </a:ext>
              </a:extLst>
            </xdr:cNvPr>
            <xdr:cNvSpPr>
              <a:spLocks noRot="1" noChangeShapeType="1"/>
            </xdr:cNvSpPr>
          </xdr:nvSpPr>
          <xdr:spPr>
            <a:xfrm>
              <a:off x="1948180" y="3257550"/>
              <a:ext cx="24511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22</xdr:row>
          <xdr:rowOff>142875</xdr:rowOff>
        </xdr:from>
        <xdr:to xmlns:xdr="http://schemas.openxmlformats.org/drawingml/2006/spreadsheetDrawing">
          <xdr:col>3</xdr:col>
          <xdr:colOff>1125220</xdr:colOff>
          <xdr:row>25</xdr:row>
          <xdr:rowOff>66675</xdr:rowOff>
        </xdr:to>
        <xdr:sp textlink="">
          <xdr:nvSpPr>
            <xdr:cNvPr id="41998" name="チェック 14" hidden="1">
              <a:extLst>
                <a:ext uri="{63B3BB69-23CF-44E3-9099-C40C66FF867C}">
                  <a14:compatExt spid="_x0000_s41998"/>
                </a:ext>
              </a:extLst>
            </xdr:cNvPr>
            <xdr:cNvSpPr>
              <a:spLocks noRot="1" noChangeShapeType="1"/>
            </xdr:cNvSpPr>
          </xdr:nvSpPr>
          <xdr:spPr>
            <a:xfrm>
              <a:off x="1948180" y="3884295"/>
              <a:ext cx="333375"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31</xdr:row>
          <xdr:rowOff>9525</xdr:rowOff>
        </xdr:from>
        <xdr:to xmlns:xdr="http://schemas.openxmlformats.org/drawingml/2006/spreadsheetDrawing">
          <xdr:col>3</xdr:col>
          <xdr:colOff>1049020</xdr:colOff>
          <xdr:row>33</xdr:row>
          <xdr:rowOff>28575</xdr:rowOff>
        </xdr:to>
        <xdr:sp textlink="">
          <xdr:nvSpPr>
            <xdr:cNvPr id="41999" name="チェック 15" hidden="1">
              <a:extLst>
                <a:ext uri="{63B3BB69-23CF-44E3-9099-C40C66FF867C}">
                  <a14:compatExt spid="_x0000_s41999"/>
                </a:ext>
              </a:extLst>
            </xdr:cNvPr>
            <xdr:cNvSpPr>
              <a:spLocks noRot="1" noChangeShapeType="1"/>
            </xdr:cNvSpPr>
          </xdr:nvSpPr>
          <xdr:spPr>
            <a:xfrm>
              <a:off x="1957705" y="5231130"/>
              <a:ext cx="2476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36</xdr:row>
          <xdr:rowOff>152400</xdr:rowOff>
        </xdr:from>
        <xdr:to xmlns:xdr="http://schemas.openxmlformats.org/drawingml/2006/spreadsheetDrawing">
          <xdr:col>3</xdr:col>
          <xdr:colOff>1134745</xdr:colOff>
          <xdr:row>39</xdr:row>
          <xdr:rowOff>66675</xdr:rowOff>
        </xdr:to>
        <xdr:sp textlink="">
          <xdr:nvSpPr>
            <xdr:cNvPr id="42000" name="チェック 16" hidden="1">
              <a:extLst>
                <a:ext uri="{63B3BB69-23CF-44E3-9099-C40C66FF867C}">
                  <a14:compatExt spid="_x0000_s42000"/>
                </a:ext>
              </a:extLst>
            </xdr:cNvPr>
            <xdr:cNvSpPr>
              <a:spLocks noRot="1" noChangeShapeType="1"/>
            </xdr:cNvSpPr>
          </xdr:nvSpPr>
          <xdr:spPr>
            <a:xfrm>
              <a:off x="1957705" y="6196330"/>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15</xdr:row>
          <xdr:rowOff>9525</xdr:rowOff>
        </xdr:from>
        <xdr:to xmlns:xdr="http://schemas.openxmlformats.org/drawingml/2006/spreadsheetDrawing">
          <xdr:col>8</xdr:col>
          <xdr:colOff>1036955</xdr:colOff>
          <xdr:row>17</xdr:row>
          <xdr:rowOff>28575</xdr:rowOff>
        </xdr:to>
        <xdr:sp textlink="">
          <xdr:nvSpPr>
            <xdr:cNvPr id="42001" name="チェック 17" hidden="1">
              <a:extLst>
                <a:ext uri="{63B3BB69-23CF-44E3-9099-C40C66FF867C}">
                  <a14:compatExt spid="_x0000_s42001"/>
                </a:ext>
              </a:extLst>
            </xdr:cNvPr>
            <xdr:cNvSpPr>
              <a:spLocks noRot="1" noChangeShapeType="1"/>
            </xdr:cNvSpPr>
          </xdr:nvSpPr>
          <xdr:spPr>
            <a:xfrm>
              <a:off x="6875780" y="2599690"/>
              <a:ext cx="24511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18</xdr:row>
          <xdr:rowOff>142875</xdr:rowOff>
        </xdr:from>
        <xdr:to xmlns:xdr="http://schemas.openxmlformats.org/drawingml/2006/spreadsheetDrawing">
          <xdr:col>8</xdr:col>
          <xdr:colOff>1125220</xdr:colOff>
          <xdr:row>21</xdr:row>
          <xdr:rowOff>57150</xdr:rowOff>
        </xdr:to>
        <xdr:sp textlink="">
          <xdr:nvSpPr>
            <xdr:cNvPr id="42002" name="チェック 18" hidden="1">
              <a:extLst>
                <a:ext uri="{63B3BB69-23CF-44E3-9099-C40C66FF867C}">
                  <a14:compatExt spid="_x0000_s42002"/>
                </a:ext>
              </a:extLst>
            </xdr:cNvPr>
            <xdr:cNvSpPr>
              <a:spLocks noRot="1" noChangeShapeType="1"/>
            </xdr:cNvSpPr>
          </xdr:nvSpPr>
          <xdr:spPr>
            <a:xfrm>
              <a:off x="6875780" y="3226435"/>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23</xdr:row>
          <xdr:rowOff>142875</xdr:rowOff>
        </xdr:from>
        <xdr:to xmlns:xdr="http://schemas.openxmlformats.org/drawingml/2006/spreadsheetDrawing">
          <xdr:col>8</xdr:col>
          <xdr:colOff>1125220</xdr:colOff>
          <xdr:row>26</xdr:row>
          <xdr:rowOff>57150</xdr:rowOff>
        </xdr:to>
        <xdr:sp textlink="">
          <xdr:nvSpPr>
            <xdr:cNvPr id="42003" name="チェック 19" hidden="1">
              <a:extLst>
                <a:ext uri="{63B3BB69-23CF-44E3-9099-C40C66FF867C}">
                  <a14:compatExt spid="_x0000_s42003"/>
                </a:ext>
              </a:extLst>
            </xdr:cNvPr>
            <xdr:cNvSpPr>
              <a:spLocks noRot="1" noChangeShapeType="1"/>
            </xdr:cNvSpPr>
          </xdr:nvSpPr>
          <xdr:spPr>
            <a:xfrm>
              <a:off x="6875780" y="4048760"/>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35</xdr:row>
          <xdr:rowOff>142875</xdr:rowOff>
        </xdr:from>
        <xdr:to xmlns:xdr="http://schemas.openxmlformats.org/drawingml/2006/spreadsheetDrawing">
          <xdr:col>8</xdr:col>
          <xdr:colOff>1125220</xdr:colOff>
          <xdr:row>38</xdr:row>
          <xdr:rowOff>57150</xdr:rowOff>
        </xdr:to>
        <xdr:sp textlink="">
          <xdr:nvSpPr>
            <xdr:cNvPr id="42004" name="チェック 20" hidden="1">
              <a:extLst>
                <a:ext uri="{63B3BB69-23CF-44E3-9099-C40C66FF867C}">
                  <a14:compatExt spid="_x0000_s42004"/>
                </a:ext>
              </a:extLst>
            </xdr:cNvPr>
            <xdr:cNvSpPr>
              <a:spLocks noRot="1" noChangeShapeType="1"/>
            </xdr:cNvSpPr>
          </xdr:nvSpPr>
          <xdr:spPr>
            <a:xfrm>
              <a:off x="6875780" y="6022340"/>
              <a:ext cx="333375" cy="40767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761365</xdr:colOff>
          <xdr:row>34</xdr:row>
          <xdr:rowOff>142875</xdr:rowOff>
        </xdr:from>
        <xdr:to xmlns:xdr="http://schemas.openxmlformats.org/drawingml/2006/spreadsheetDrawing">
          <xdr:col>8</xdr:col>
          <xdr:colOff>1094740</xdr:colOff>
          <xdr:row>37</xdr:row>
          <xdr:rowOff>57150</xdr:rowOff>
        </xdr:to>
        <xdr:sp textlink="">
          <xdr:nvSpPr>
            <xdr:cNvPr id="44042" name="チェック 10" hidden="1">
              <a:extLst>
                <a:ext uri="{63B3BB69-23CF-44E3-9099-C40C66FF867C}">
                  <a14:compatExt spid="_x0000_s44042"/>
                </a:ext>
              </a:extLst>
            </xdr:cNvPr>
            <xdr:cNvSpPr>
              <a:spLocks noRot="1" noChangeShapeType="1"/>
            </xdr:cNvSpPr>
          </xdr:nvSpPr>
          <xdr:spPr>
            <a:xfrm>
              <a:off x="6845300" y="5857875"/>
              <a:ext cx="333375" cy="40767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10</xdr:col>
      <xdr:colOff>33020</xdr:colOff>
      <xdr:row>86</xdr:row>
      <xdr:rowOff>121920</xdr:rowOff>
    </xdr:from>
    <xdr:to xmlns:xdr="http://schemas.openxmlformats.org/drawingml/2006/spreadsheetDrawing">
      <xdr:col>15</xdr:col>
      <xdr:colOff>617220</xdr:colOff>
      <xdr:row>89</xdr:row>
      <xdr:rowOff>121920</xdr:rowOff>
    </xdr:to>
    <xdr:sp macro="" textlink="">
      <xdr:nvSpPr>
        <xdr:cNvPr id="2" name="テキスト ボックス 1"/>
        <xdr:cNvSpPr txBox="1"/>
      </xdr:nvSpPr>
      <xdr:spPr>
        <a:xfrm>
          <a:off x="10437495" y="20000595"/>
          <a:ext cx="7800975" cy="62865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16</xdr:col>
      <xdr:colOff>19050</xdr:colOff>
      <xdr:row>56</xdr:row>
      <xdr:rowOff>116840</xdr:rowOff>
    </xdr:from>
    <xdr:to xmlns:xdr="http://schemas.openxmlformats.org/drawingml/2006/spreadsheetDrawing">
      <xdr:col>16</xdr:col>
      <xdr:colOff>2468880</xdr:colOff>
      <xdr:row>61</xdr:row>
      <xdr:rowOff>0</xdr:rowOff>
    </xdr:to>
    <xdr:sp macro="" textlink="">
      <xdr:nvSpPr>
        <xdr:cNvPr id="3" name="テキスト ボックス 2"/>
        <xdr:cNvSpPr txBox="1"/>
      </xdr:nvSpPr>
      <xdr:spPr>
        <a:xfrm>
          <a:off x="18257520" y="13423265"/>
          <a:ext cx="2449830" cy="102616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17</xdr:col>
      <xdr:colOff>101600</xdr:colOff>
      <xdr:row>65</xdr:row>
      <xdr:rowOff>78105</xdr:rowOff>
    </xdr:from>
    <xdr:to xmlns:xdr="http://schemas.openxmlformats.org/drawingml/2006/spreadsheetDrawing">
      <xdr:col>17</xdr:col>
      <xdr:colOff>2263140</xdr:colOff>
      <xdr:row>70</xdr:row>
      <xdr:rowOff>130175</xdr:rowOff>
    </xdr:to>
    <xdr:sp macro="" textlink="">
      <xdr:nvSpPr>
        <xdr:cNvPr id="4" name="テキスト ボックス 3"/>
        <xdr:cNvSpPr txBox="1"/>
      </xdr:nvSpPr>
      <xdr:spPr>
        <a:xfrm>
          <a:off x="20808950" y="15441930"/>
          <a:ext cx="2161540" cy="119507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18</xdr:col>
      <xdr:colOff>76835</xdr:colOff>
      <xdr:row>84</xdr:row>
      <xdr:rowOff>78105</xdr:rowOff>
    </xdr:from>
    <xdr:to xmlns:xdr="http://schemas.openxmlformats.org/drawingml/2006/spreadsheetDrawing">
      <xdr:col>18</xdr:col>
      <xdr:colOff>2177415</xdr:colOff>
      <xdr:row>89</xdr:row>
      <xdr:rowOff>52070</xdr:rowOff>
    </xdr:to>
    <xdr:sp macro="" textlink="">
      <xdr:nvSpPr>
        <xdr:cNvPr id="5" name="テキスト ボックス 4"/>
        <xdr:cNvSpPr txBox="1"/>
      </xdr:nvSpPr>
      <xdr:spPr>
        <a:xfrm>
          <a:off x="23047325" y="19537680"/>
          <a:ext cx="2100580" cy="1021715"/>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12</xdr:col>
      <xdr:colOff>214630</xdr:colOff>
      <xdr:row>11</xdr:row>
      <xdr:rowOff>635</xdr:rowOff>
    </xdr:from>
    <xdr:to xmlns:xdr="http://schemas.openxmlformats.org/drawingml/2006/spreadsheetDrawing">
      <xdr:col>17</xdr:col>
      <xdr:colOff>1006475</xdr:colOff>
      <xdr:row>17</xdr:row>
      <xdr:rowOff>81280</xdr:rowOff>
    </xdr:to>
    <xdr:sp macro="" textlink="">
      <xdr:nvSpPr>
        <xdr:cNvPr id="6" name="テキスト ボックス 5"/>
        <xdr:cNvSpPr txBox="1"/>
      </xdr:nvSpPr>
      <xdr:spPr>
        <a:xfrm>
          <a:off x="11801475" y="3020060"/>
          <a:ext cx="9912350" cy="1452245"/>
        </a:xfrm>
        <a:prstGeom prst="rect">
          <a:avLst/>
        </a:prstGeom>
        <a:solidFill>
          <a:schemeClr val="bg1">
            <a:lumMod val="8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9</xdr:col>
      <xdr:colOff>1311275</xdr:colOff>
      <xdr:row>0</xdr:row>
      <xdr:rowOff>508635</xdr:rowOff>
    </xdr:to>
    <xdr:sp macro="" textlink="">
      <xdr:nvSpPr>
        <xdr:cNvPr id="7" name="正方形/長方形 6"/>
        <xdr:cNvSpPr/>
      </xdr:nvSpPr>
      <xdr:spPr>
        <a:xfrm>
          <a:off x="0" y="0"/>
          <a:ext cx="10404475" cy="5086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554990</xdr:colOff>
      <xdr:row>19</xdr:row>
      <xdr:rowOff>120650</xdr:rowOff>
    </xdr:from>
    <xdr:to xmlns:xdr="http://schemas.openxmlformats.org/drawingml/2006/spreadsheetDrawing">
      <xdr:col>4</xdr:col>
      <xdr:colOff>558800</xdr:colOff>
      <xdr:row>26</xdr:row>
      <xdr:rowOff>13335</xdr:rowOff>
    </xdr:to>
    <xdr:pic macro="">
      <xdr:nvPicPr>
        <xdr:cNvPr id="2" name="図 1"/>
        <xdr:cNvPicPr/>
      </xdr:nvPicPr>
      <xdr:blipFill>
        <a:blip xmlns:r="http://schemas.openxmlformats.org/officeDocument/2006/relationships" r:embed="rId1"/>
        <a:stretch>
          <a:fillRect/>
        </a:stretch>
      </xdr:blipFill>
      <xdr:spPr>
        <a:xfrm>
          <a:off x="554990" y="4162425"/>
          <a:ext cx="2978150" cy="1092835"/>
        </a:xfrm>
        <a:prstGeom prst="rect">
          <a:avLst/>
        </a:prstGeom>
        <a:noFill/>
        <a:ln>
          <a:noFill/>
        </a:ln>
      </xdr:spPr>
    </xdr:pic>
    <xdr:clientData/>
  </xdr:twoCellAnchor>
  <xdr:oneCellAnchor>
    <xdr:from xmlns:xdr="http://schemas.openxmlformats.org/drawingml/2006/spreadsheetDrawing">
      <xdr:col>0</xdr:col>
      <xdr:colOff>302260</xdr:colOff>
      <xdr:row>5</xdr:row>
      <xdr:rowOff>78740</xdr:rowOff>
    </xdr:from>
    <xdr:ext cx="4163695" cy="273685"/>
    <xdr:sp macro="" textlink="">
      <xdr:nvSpPr>
        <xdr:cNvPr id="3" name="テキスト ボックス 2"/>
        <xdr:cNvSpPr txBox="1"/>
      </xdr:nvSpPr>
      <xdr:spPr>
        <a:xfrm>
          <a:off x="302260" y="638810"/>
          <a:ext cx="4163695" cy="273685"/>
        </a:xfrm>
        <a:prstGeom prst="rect">
          <a:avLst/>
        </a:prstGeom>
        <a:no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100030-norinsuisanka\000000MASTER\01&#36786;&#26989;&#27700;&#29987;&#20418;\01&#36786;&#26989;&#25391;&#33288;\7080%20&#20013;&#23665;&#38291;&#22320;&#22495;&#30452;&#25509;&#25903;&#25173;&#20107;&#26989;&#36027;\&#9733;&#20013;&#23665;&#38291;&#31532;&#65302;&#26399;&#38306;&#20418;&#35215;&#23450;&#12539;Q&amp;A&#12539;&#27096;&#24335;&#31561;&#9733;\&#9733;&#9733;&#37325;&#35201;&#9733;&#9733;&#30476;&#12363;&#12425;&#12398;&#36890;&#30693;(&#27096;&#24335;&#12539;Q&amp;A&#31561;&#12354;&#12426;)\070502&#36890;&#30693;\20250423%20&#36039;&#26009;\02_&#20013;&#23665;&#38291;&#22320;&#22495;&#31561;&#30452;&#25509;&#25903;&#25173;&#20132;&#20184;&#37329;&#21442;&#32771;&#27096;&#24335;&#38598;&#65288;&#31532;6&#26399;&#23550;&#31574;&#6528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C:\F\41%20&#23455;&#26045;&#29366;&#27841;\&#20196;&#21644;&#65299;&#24180;&#24230;&#23455;&#26045;&#29366;&#27841;\01_&#12487;&#12540;&#12479;&#12471;&#12540;&#12488;\01_&#20316;&#26989;&#20381;&#38972;\02_&#20316;&#26989;&#20381;&#38972;\00_&#9675;&#9675;&#30476;_R3D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K3">
            <v>200</v>
          </cell>
          <cell r="L3" t="str">
            <v>-</v>
          </cell>
          <cell r="M3" t="str">
            <v>事務処理</v>
          </cell>
          <cell r="N3" t="str">
            <v>事務処理</v>
          </cell>
          <cell r="O3" t="str">
            <v>200 事務処理</v>
          </cell>
        </row>
        <row r="4">
          <cell r="K4">
            <v>300</v>
          </cell>
          <cell r="L4" t="str">
            <v>-</v>
          </cell>
          <cell r="M4" t="str">
            <v>会議</v>
          </cell>
          <cell r="N4" t="str">
            <v>会議</v>
          </cell>
          <cell r="O4" t="str">
            <v>300 会議</v>
          </cell>
        </row>
        <row r="6">
          <cell r="K6">
            <v>1</v>
          </cell>
          <cell r="L6" t="str">
            <v>農地維持</v>
          </cell>
          <cell r="M6" t="str">
            <v>点検・計画策定</v>
          </cell>
          <cell r="N6" t="str">
            <v>点検</v>
          </cell>
          <cell r="O6" t="str">
            <v>1 点検</v>
          </cell>
        </row>
        <row r="7">
          <cell r="K7">
            <v>2</v>
          </cell>
          <cell r="L7" t="str">
            <v>農地維持</v>
          </cell>
          <cell r="M7" t="str">
            <v>点検・計画策定</v>
          </cell>
          <cell r="N7" t="str">
            <v>計画策定</v>
          </cell>
          <cell r="O7" t="str">
            <v>2 年度活動計画の策定</v>
          </cell>
        </row>
        <row r="8">
          <cell r="K8">
            <v>3</v>
          </cell>
          <cell r="L8" t="str">
            <v>農地維持</v>
          </cell>
          <cell r="M8" t="str">
            <v>研修</v>
          </cell>
          <cell r="N8" t="str">
            <v>研修</v>
          </cell>
          <cell r="O8" t="str">
            <v>3 事務・組織運営等に関する研修、機械の安全使用に関する研修</v>
          </cell>
        </row>
        <row r="9">
          <cell r="K9">
            <v>4</v>
          </cell>
          <cell r="L9" t="str">
            <v>農地維持</v>
          </cell>
          <cell r="M9" t="str">
            <v>実践活動</v>
          </cell>
          <cell r="N9" t="str">
            <v>農用地</v>
          </cell>
          <cell r="O9" t="str">
            <v>4 遊休農地発生防止のための保全管理</v>
          </cell>
        </row>
        <row r="10">
          <cell r="K10">
            <v>5</v>
          </cell>
          <cell r="L10" t="str">
            <v>農地維持</v>
          </cell>
          <cell r="M10" t="str">
            <v>実践活動</v>
          </cell>
          <cell r="N10" t="str">
            <v>農用地</v>
          </cell>
          <cell r="O10" t="str">
            <v>5 畦畔・法面・防風林の草刈り</v>
          </cell>
        </row>
        <row r="11">
          <cell r="K11">
            <v>6</v>
          </cell>
          <cell r="L11" t="str">
            <v>農地維持</v>
          </cell>
          <cell r="M11" t="str">
            <v>実践活動</v>
          </cell>
          <cell r="N11" t="str">
            <v>農用地</v>
          </cell>
          <cell r="O11" t="str">
            <v>6 鳥獣害防護柵等の保守管理</v>
          </cell>
        </row>
        <row r="12">
          <cell r="K12">
            <v>7</v>
          </cell>
          <cell r="L12" t="str">
            <v>農地維持</v>
          </cell>
          <cell r="M12" t="str">
            <v>実践活動</v>
          </cell>
          <cell r="N12" t="str">
            <v>水路</v>
          </cell>
          <cell r="O12" t="str">
            <v>7 水路の草刈り</v>
          </cell>
        </row>
        <row r="13">
          <cell r="K13">
            <v>8</v>
          </cell>
          <cell r="L13" t="str">
            <v>農地維持</v>
          </cell>
          <cell r="M13" t="str">
            <v>実践活動</v>
          </cell>
          <cell r="N13" t="str">
            <v>水路</v>
          </cell>
          <cell r="O13" t="str">
            <v>8 水路の泥上げ</v>
          </cell>
        </row>
        <row r="14">
          <cell r="K14">
            <v>9</v>
          </cell>
          <cell r="L14" t="str">
            <v>農地維持</v>
          </cell>
          <cell r="M14" t="str">
            <v>実践活動</v>
          </cell>
          <cell r="N14" t="str">
            <v>水路</v>
          </cell>
          <cell r="O14" t="str">
            <v>9 水路附帯施設の保守管理</v>
          </cell>
        </row>
        <row r="15">
          <cell r="K15">
            <v>10</v>
          </cell>
          <cell r="L15" t="str">
            <v>農地維持</v>
          </cell>
          <cell r="M15" t="str">
            <v>実践活動</v>
          </cell>
          <cell r="N15" t="str">
            <v>農道</v>
          </cell>
          <cell r="O15" t="str">
            <v>10 農道の草刈り</v>
          </cell>
        </row>
        <row r="16">
          <cell r="K16">
            <v>11</v>
          </cell>
          <cell r="L16" t="str">
            <v>農地維持</v>
          </cell>
          <cell r="M16" t="str">
            <v>実践活動</v>
          </cell>
          <cell r="N16" t="str">
            <v>農道</v>
          </cell>
          <cell r="O16" t="str">
            <v>11 農道側溝の泥上げ</v>
          </cell>
        </row>
        <row r="17">
          <cell r="K17">
            <v>12</v>
          </cell>
          <cell r="L17" t="str">
            <v>農地維持</v>
          </cell>
          <cell r="M17" t="str">
            <v>実践活動</v>
          </cell>
          <cell r="N17" t="str">
            <v>農道</v>
          </cell>
          <cell r="O17" t="str">
            <v>12 路面の維持</v>
          </cell>
        </row>
        <row r="18">
          <cell r="K18">
            <v>13</v>
          </cell>
          <cell r="L18" t="str">
            <v>農地維持</v>
          </cell>
          <cell r="M18" t="str">
            <v>実践活動</v>
          </cell>
          <cell r="N18" t="str">
            <v>ため池</v>
          </cell>
          <cell r="O18" t="str">
            <v>13 ため池の草刈り</v>
          </cell>
        </row>
        <row r="19">
          <cell r="K19">
            <v>14</v>
          </cell>
          <cell r="L19" t="str">
            <v>農地維持</v>
          </cell>
          <cell r="M19" t="str">
            <v>実践活動</v>
          </cell>
          <cell r="N19" t="str">
            <v>ため池</v>
          </cell>
          <cell r="O19" t="str">
            <v>14 ため池の泥上げ</v>
          </cell>
        </row>
        <row r="20">
          <cell r="K20">
            <v>15</v>
          </cell>
          <cell r="L20" t="str">
            <v>農地維持</v>
          </cell>
          <cell r="M20" t="str">
            <v>実践活動</v>
          </cell>
          <cell r="N20" t="str">
            <v>ため池</v>
          </cell>
          <cell r="O20" t="str">
            <v>15 ため池附帯施設の保守管理</v>
          </cell>
        </row>
        <row r="21">
          <cell r="K21">
            <v>16</v>
          </cell>
          <cell r="L21" t="str">
            <v>農地維持</v>
          </cell>
          <cell r="M21" t="str">
            <v>実践活動</v>
          </cell>
          <cell r="N21" t="str">
            <v>共通</v>
          </cell>
          <cell r="O21" t="str">
            <v>16 異常気象時の対応</v>
          </cell>
        </row>
        <row r="22">
          <cell r="K22">
            <v>17</v>
          </cell>
          <cell r="L22" t="str">
            <v>農地維持</v>
          </cell>
          <cell r="M22" t="str">
            <v>推進活動</v>
          </cell>
          <cell r="N22" t="str">
            <v>推進活動</v>
          </cell>
          <cell r="O22" t="str">
            <v>17 農業者の検討会の開催</v>
          </cell>
        </row>
        <row r="23">
          <cell r="K23">
            <v>18</v>
          </cell>
          <cell r="L23" t="str">
            <v>農地維持</v>
          </cell>
          <cell r="M23" t="str">
            <v>推進活動</v>
          </cell>
          <cell r="N23" t="str">
            <v>推進活動</v>
          </cell>
          <cell r="O23" t="str">
            <v>18 農業者に対する意向調査、現地調査</v>
          </cell>
        </row>
        <row r="24">
          <cell r="K24">
            <v>19</v>
          </cell>
          <cell r="L24" t="str">
            <v>農地維持</v>
          </cell>
          <cell r="M24" t="str">
            <v>推進活動</v>
          </cell>
          <cell r="N24" t="str">
            <v>推進活動</v>
          </cell>
          <cell r="O24" t="str">
            <v>19 不在村地主との連絡体制の整備等</v>
          </cell>
        </row>
        <row r="25">
          <cell r="K25">
            <v>20</v>
          </cell>
          <cell r="L25" t="str">
            <v>農地維持</v>
          </cell>
          <cell r="M25" t="str">
            <v>推進活動</v>
          </cell>
          <cell r="N25" t="str">
            <v>推進活動</v>
          </cell>
          <cell r="O25" t="str">
            <v>20 集落外住民や地域住民との意見交換等</v>
          </cell>
        </row>
        <row r="26">
          <cell r="K26">
            <v>21</v>
          </cell>
          <cell r="L26" t="str">
            <v>農地維持</v>
          </cell>
          <cell r="M26" t="str">
            <v>推進活動</v>
          </cell>
          <cell r="N26" t="str">
            <v>推進活動</v>
          </cell>
          <cell r="O26" t="str">
            <v>21 地域住民等に対する意向調査等</v>
          </cell>
        </row>
        <row r="27">
          <cell r="K27">
            <v>22</v>
          </cell>
          <cell r="L27" t="str">
            <v>農地維持</v>
          </cell>
          <cell r="M27" t="str">
            <v>推進活動</v>
          </cell>
          <cell r="N27" t="str">
            <v>推進活動</v>
          </cell>
          <cell r="O27" t="str">
            <v>22 有識者等による研修会、検討会の開催</v>
          </cell>
        </row>
        <row r="28">
          <cell r="K28">
            <v>23</v>
          </cell>
          <cell r="L28" t="str">
            <v>農地維持</v>
          </cell>
          <cell r="M28" t="str">
            <v>推進活動</v>
          </cell>
          <cell r="N28" t="str">
            <v>推進活動</v>
          </cell>
          <cell r="O28" t="str">
            <v>23 その他</v>
          </cell>
        </row>
        <row r="29">
          <cell r="K29">
            <v>24</v>
          </cell>
          <cell r="L29" t="str">
            <v>共同</v>
          </cell>
          <cell r="M29" t="str">
            <v>機能診断・計画策定</v>
          </cell>
          <cell r="N29" t="str">
            <v>機能診断</v>
          </cell>
          <cell r="O29" t="str">
            <v>24 農用地の機能診断</v>
          </cell>
        </row>
        <row r="30">
          <cell r="K30">
            <v>25</v>
          </cell>
          <cell r="L30" t="str">
            <v>共同</v>
          </cell>
          <cell r="M30" t="str">
            <v>機能診断・計画策定</v>
          </cell>
          <cell r="N30" t="str">
            <v>機能診断</v>
          </cell>
          <cell r="O30" t="str">
            <v>25 水路の機能診断</v>
          </cell>
        </row>
        <row r="31">
          <cell r="K31">
            <v>26</v>
          </cell>
          <cell r="L31" t="str">
            <v>共同</v>
          </cell>
          <cell r="M31" t="str">
            <v>機能診断・計画策定</v>
          </cell>
          <cell r="N31" t="str">
            <v>機能診断</v>
          </cell>
          <cell r="O31" t="str">
            <v>26 農道の機能診断</v>
          </cell>
        </row>
        <row r="32">
          <cell r="K32">
            <v>27</v>
          </cell>
          <cell r="L32" t="str">
            <v>共同</v>
          </cell>
          <cell r="M32" t="str">
            <v>機能診断・計画策定</v>
          </cell>
          <cell r="N32" t="str">
            <v>機能診断</v>
          </cell>
          <cell r="O32" t="str">
            <v>27 ため池の機能診断</v>
          </cell>
        </row>
        <row r="33">
          <cell r="K33">
            <v>28</v>
          </cell>
          <cell r="L33" t="str">
            <v>共同</v>
          </cell>
          <cell r="M33" t="str">
            <v>機能診断・計画策定</v>
          </cell>
          <cell r="N33" t="str">
            <v>計画策定</v>
          </cell>
          <cell r="O33" t="str">
            <v>28 年度活動計画の策定</v>
          </cell>
        </row>
        <row r="34">
          <cell r="K34">
            <v>29</v>
          </cell>
          <cell r="L34" t="str">
            <v>共同</v>
          </cell>
          <cell r="M34" t="str">
            <v>研修</v>
          </cell>
          <cell r="N34" t="str">
            <v>研修</v>
          </cell>
          <cell r="O34" t="str">
            <v>29 機能診断・補修技術等に関する研修</v>
          </cell>
        </row>
        <row r="35">
          <cell r="K35">
            <v>30</v>
          </cell>
          <cell r="L35" t="str">
            <v>共同</v>
          </cell>
          <cell r="M35" t="str">
            <v>実践活動</v>
          </cell>
          <cell r="N35" t="str">
            <v>農用地</v>
          </cell>
          <cell r="O35" t="str">
            <v>30 農用地の軽微な補修等</v>
          </cell>
        </row>
        <row r="36">
          <cell r="K36">
            <v>31</v>
          </cell>
          <cell r="L36" t="str">
            <v>共同</v>
          </cell>
          <cell r="M36" t="str">
            <v>実践活動</v>
          </cell>
          <cell r="N36" t="str">
            <v>水路</v>
          </cell>
          <cell r="O36" t="str">
            <v>31 水路の軽微な補修等</v>
          </cell>
        </row>
        <row r="37">
          <cell r="K37">
            <v>32</v>
          </cell>
          <cell r="L37" t="str">
            <v>共同</v>
          </cell>
          <cell r="M37" t="str">
            <v>実践活動</v>
          </cell>
          <cell r="N37" t="str">
            <v>農道</v>
          </cell>
          <cell r="O37" t="str">
            <v>32 農道の軽微な補修等</v>
          </cell>
        </row>
        <row r="38">
          <cell r="K38">
            <v>33</v>
          </cell>
          <cell r="L38" t="str">
            <v>共同</v>
          </cell>
          <cell r="M38" t="str">
            <v>実践活動</v>
          </cell>
          <cell r="N38" t="str">
            <v>ため池</v>
          </cell>
          <cell r="O38" t="str">
            <v>33 ため池の軽微な補修等</v>
          </cell>
        </row>
        <row r="39">
          <cell r="K39">
            <v>34</v>
          </cell>
          <cell r="L39" t="str">
            <v>共同</v>
          </cell>
          <cell r="M39" t="str">
            <v>計画策定</v>
          </cell>
          <cell r="N39" t="str">
            <v>生態系保全</v>
          </cell>
          <cell r="O39" t="str">
            <v>34 生物多様性保全計画の策定</v>
          </cell>
        </row>
        <row r="40">
          <cell r="K40">
            <v>35</v>
          </cell>
          <cell r="L40" t="str">
            <v>共同</v>
          </cell>
          <cell r="M40" t="str">
            <v>計画策定</v>
          </cell>
          <cell r="N40" t="str">
            <v>水質保全</v>
          </cell>
          <cell r="O40" t="str">
            <v>35 水質保全計画、農地保全計画の策定</v>
          </cell>
        </row>
        <row r="41">
          <cell r="K41">
            <v>36</v>
          </cell>
          <cell r="L41" t="str">
            <v>共同</v>
          </cell>
          <cell r="M41" t="str">
            <v>計画策定</v>
          </cell>
          <cell r="N41" t="str">
            <v>景観形成・生活環境保全</v>
          </cell>
          <cell r="O41" t="str">
            <v>36 景観形成計画、生活環境保全計画の策定</v>
          </cell>
        </row>
        <row r="42">
          <cell r="K42">
            <v>37</v>
          </cell>
          <cell r="L42" t="str">
            <v>共同</v>
          </cell>
          <cell r="M42" t="str">
            <v>計画策定</v>
          </cell>
          <cell r="N42" t="str">
            <v>水田貯留・地下水かん養</v>
          </cell>
          <cell r="O42" t="str">
            <v>37 水田貯留計画、地下水かん養計画の策定</v>
          </cell>
        </row>
        <row r="43">
          <cell r="K43">
            <v>38</v>
          </cell>
          <cell r="L43" t="str">
            <v>共同</v>
          </cell>
          <cell r="M43" t="str">
            <v>計画策定</v>
          </cell>
          <cell r="N43" t="str">
            <v>資源循環</v>
          </cell>
          <cell r="O43" t="str">
            <v>38 資源循環計画の策定</v>
          </cell>
        </row>
        <row r="44">
          <cell r="K44">
            <v>39</v>
          </cell>
          <cell r="L44" t="str">
            <v>共同</v>
          </cell>
          <cell r="M44" t="str">
            <v>実践活動</v>
          </cell>
          <cell r="N44" t="str">
            <v>生態系保全</v>
          </cell>
          <cell r="O44" t="str">
            <v>39 生物の生息状況の把握（生態系保全）</v>
          </cell>
        </row>
        <row r="45">
          <cell r="K45">
            <v>40</v>
          </cell>
          <cell r="L45" t="str">
            <v>共同</v>
          </cell>
          <cell r="M45" t="str">
            <v>実践活動</v>
          </cell>
          <cell r="N45" t="str">
            <v>生態系保全</v>
          </cell>
          <cell r="O45" t="str">
            <v>40 外来種の駆除（生態系保全）</v>
          </cell>
        </row>
        <row r="46">
          <cell r="K46">
            <v>41</v>
          </cell>
          <cell r="L46" t="str">
            <v>共同</v>
          </cell>
          <cell r="M46" t="str">
            <v>実践活動</v>
          </cell>
          <cell r="N46" t="str">
            <v>生態系保全</v>
          </cell>
          <cell r="O46" t="str">
            <v>41 その他（生態系保全）</v>
          </cell>
        </row>
        <row r="47">
          <cell r="K47">
            <v>42</v>
          </cell>
          <cell r="L47" t="str">
            <v>共同</v>
          </cell>
          <cell r="M47" t="str">
            <v>実践活動</v>
          </cell>
          <cell r="N47" t="str">
            <v>水質保全</v>
          </cell>
          <cell r="O47" t="str">
            <v>42 水質モニタリングの実施・記録管理（水質保全）</v>
          </cell>
        </row>
        <row r="48">
          <cell r="K48">
            <v>43</v>
          </cell>
          <cell r="L48" t="str">
            <v>共同</v>
          </cell>
          <cell r="M48" t="str">
            <v>実践活動</v>
          </cell>
          <cell r="N48" t="str">
            <v>水質保全</v>
          </cell>
          <cell r="O48" t="str">
            <v>43 畑からの土砂流出対策（水質保全）</v>
          </cell>
        </row>
        <row r="49">
          <cell r="K49">
            <v>44</v>
          </cell>
          <cell r="L49" t="str">
            <v>共同</v>
          </cell>
          <cell r="M49" t="str">
            <v>実践活動</v>
          </cell>
          <cell r="N49" t="str">
            <v>水質保全</v>
          </cell>
          <cell r="O49" t="str">
            <v>44 その他（水質保全）</v>
          </cell>
        </row>
        <row r="50">
          <cell r="K50">
            <v>45</v>
          </cell>
          <cell r="L50" t="str">
            <v>共同</v>
          </cell>
          <cell r="M50" t="str">
            <v>実践活動</v>
          </cell>
          <cell r="N50" t="str">
            <v>景観形成・生活環境保全</v>
          </cell>
          <cell r="O50" t="str">
            <v>45 植栽等の景観形成活動（景観形成・生活環境保全）</v>
          </cell>
        </row>
        <row r="51">
          <cell r="K51">
            <v>46</v>
          </cell>
          <cell r="L51" t="str">
            <v>共同</v>
          </cell>
          <cell r="M51" t="str">
            <v>実践活動</v>
          </cell>
          <cell r="N51" t="str">
            <v>景観形成・生活環境保全</v>
          </cell>
          <cell r="O51" t="str">
            <v>46 施設等の定期的な巡回点検・清掃（景観形成・生活環境保全）</v>
          </cell>
        </row>
        <row r="52">
          <cell r="K52">
            <v>47</v>
          </cell>
          <cell r="L52" t="str">
            <v>共同</v>
          </cell>
          <cell r="M52" t="str">
            <v>実践活動</v>
          </cell>
          <cell r="N52" t="str">
            <v>景観形成・生活環境保全</v>
          </cell>
          <cell r="O52" t="str">
            <v>47 その他（景観形成・生活環境保全）</v>
          </cell>
        </row>
        <row r="53">
          <cell r="K53">
            <v>48</v>
          </cell>
          <cell r="L53" t="str">
            <v>共同</v>
          </cell>
          <cell r="M53" t="str">
            <v>実践活動</v>
          </cell>
          <cell r="N53" t="str">
            <v>水田貯留・地下水かん養</v>
          </cell>
          <cell r="O53" t="str">
            <v>48 水田の貯留機能向上活動（水田貯留機能増進・地下水かん養）</v>
          </cell>
        </row>
        <row r="54">
          <cell r="K54">
            <v>49</v>
          </cell>
          <cell r="L54" t="str">
            <v>共同</v>
          </cell>
          <cell r="M54" t="str">
            <v>実践活動</v>
          </cell>
          <cell r="N54" t="str">
            <v>水田貯留・地下水かん養</v>
          </cell>
          <cell r="O54" t="str">
            <v>49 地下水かん養活動、水源かん養林の保全（水田貯留機能増進・地下水かん養）</v>
          </cell>
        </row>
        <row r="55">
          <cell r="K55">
            <v>50</v>
          </cell>
          <cell r="L55" t="str">
            <v>共同</v>
          </cell>
          <cell r="M55" t="str">
            <v>実践活動</v>
          </cell>
          <cell r="N55" t="str">
            <v>資源循環</v>
          </cell>
          <cell r="O55" t="str">
            <v>50 地域資源の活用・資源循環活動（資源循環）</v>
          </cell>
        </row>
        <row r="56">
          <cell r="K56">
            <v>51</v>
          </cell>
          <cell r="L56" t="str">
            <v>共同</v>
          </cell>
          <cell r="M56" t="str">
            <v>啓発・普及</v>
          </cell>
          <cell r="N56" t="str">
            <v>啓発・普及</v>
          </cell>
          <cell r="O56" t="str">
            <v>51 啓発・普及活動</v>
          </cell>
        </row>
        <row r="57">
          <cell r="K57">
            <v>52</v>
          </cell>
          <cell r="L57" t="str">
            <v>共同</v>
          </cell>
          <cell r="M57" t="str">
            <v>増進活動</v>
          </cell>
          <cell r="N57" t="str">
            <v>増進活動</v>
          </cell>
          <cell r="O57" t="str">
            <v>52 遊休農地の有効活用</v>
          </cell>
        </row>
        <row r="58">
          <cell r="K58">
            <v>53</v>
          </cell>
          <cell r="L58" t="str">
            <v>共同</v>
          </cell>
          <cell r="M58" t="str">
            <v>増進活動</v>
          </cell>
          <cell r="N58" t="str">
            <v>増進活動</v>
          </cell>
          <cell r="O58" t="str">
            <v>53 鳥獣被害防止対策及び環境改善活動の強化</v>
          </cell>
        </row>
        <row r="59">
          <cell r="K59">
            <v>54</v>
          </cell>
          <cell r="L59" t="str">
            <v>共同</v>
          </cell>
          <cell r="M59" t="str">
            <v>増進活動</v>
          </cell>
          <cell r="N59" t="str">
            <v>増進活動</v>
          </cell>
          <cell r="O59" t="str">
            <v>54 地域住民による直営施工</v>
          </cell>
        </row>
        <row r="60">
          <cell r="K60">
            <v>55</v>
          </cell>
          <cell r="L60" t="str">
            <v>共同</v>
          </cell>
          <cell r="M60" t="str">
            <v>増進活動</v>
          </cell>
          <cell r="N60" t="str">
            <v>増進活動</v>
          </cell>
          <cell r="O60" t="str">
            <v>55 防災・減災力の強化</v>
          </cell>
        </row>
        <row r="61">
          <cell r="K61">
            <v>56</v>
          </cell>
          <cell r="L61" t="str">
            <v>共同</v>
          </cell>
          <cell r="M61" t="str">
            <v>増進活動</v>
          </cell>
          <cell r="N61" t="str">
            <v>増進活動</v>
          </cell>
          <cell r="O61" t="str">
            <v>56 農村環境保全活動の幅広い展開</v>
          </cell>
        </row>
        <row r="62">
          <cell r="K62">
            <v>57</v>
          </cell>
          <cell r="L62" t="str">
            <v>共同</v>
          </cell>
          <cell r="M62" t="str">
            <v>増進活動</v>
          </cell>
          <cell r="N62" t="str">
            <v>増進活動</v>
          </cell>
          <cell r="O62" t="str">
            <v>57 やすらぎ・福祉及び教育機能の活用</v>
          </cell>
        </row>
        <row r="63">
          <cell r="K63">
            <v>58</v>
          </cell>
          <cell r="L63" t="str">
            <v>共同</v>
          </cell>
          <cell r="M63" t="str">
            <v>増進活動</v>
          </cell>
          <cell r="N63" t="str">
            <v>増進活動</v>
          </cell>
          <cell r="O63" t="str">
            <v>58 農村文化の伝承を通じた農村コミュニティの強化</v>
          </cell>
        </row>
        <row r="64">
          <cell r="K64">
            <v>59</v>
          </cell>
          <cell r="L64" t="str">
            <v>共同</v>
          </cell>
          <cell r="M64" t="str">
            <v>増進活動</v>
          </cell>
          <cell r="N64" t="str">
            <v>増進活動</v>
          </cell>
          <cell r="O64" t="str">
            <v>59 都道府県、市町村が特に認める活動</v>
          </cell>
        </row>
        <row r="65">
          <cell r="K65">
            <v>60</v>
          </cell>
          <cell r="L65" t="str">
            <v>共同</v>
          </cell>
          <cell r="M65" t="str">
            <v>増進活動</v>
          </cell>
          <cell r="N65" t="str">
            <v>増進活動</v>
          </cell>
          <cell r="O65" t="str">
            <v>60 広報活動・農的関係人口の拡大</v>
          </cell>
        </row>
        <row r="66">
          <cell r="K66">
            <v>61</v>
          </cell>
          <cell r="L66" t="str">
            <v>長寿命化</v>
          </cell>
          <cell r="M66" t="str">
            <v>実践活動</v>
          </cell>
          <cell r="N66" t="str">
            <v>水路</v>
          </cell>
          <cell r="O66" t="str">
            <v>61 水路の補修</v>
          </cell>
        </row>
        <row r="67">
          <cell r="K67">
            <v>62</v>
          </cell>
          <cell r="L67" t="str">
            <v>長寿命化</v>
          </cell>
          <cell r="M67" t="str">
            <v>実践活動</v>
          </cell>
          <cell r="N67" t="str">
            <v>水路</v>
          </cell>
          <cell r="O67" t="str">
            <v>62 水路の更新等</v>
          </cell>
        </row>
        <row r="68">
          <cell r="K68">
            <v>63</v>
          </cell>
          <cell r="L68" t="str">
            <v>長寿命化</v>
          </cell>
          <cell r="M68" t="str">
            <v>実践活動</v>
          </cell>
          <cell r="N68" t="str">
            <v>農道</v>
          </cell>
          <cell r="O68" t="str">
            <v>63 農道の補修</v>
          </cell>
        </row>
        <row r="69">
          <cell r="K69">
            <v>64</v>
          </cell>
          <cell r="L69" t="str">
            <v>長寿命化</v>
          </cell>
          <cell r="M69" t="str">
            <v>実践活動</v>
          </cell>
          <cell r="N69" t="str">
            <v>農道</v>
          </cell>
          <cell r="O69" t="str">
            <v>64 農道の更新等</v>
          </cell>
        </row>
        <row r="70">
          <cell r="K70">
            <v>65</v>
          </cell>
          <cell r="L70" t="str">
            <v>長寿命化</v>
          </cell>
          <cell r="M70" t="str">
            <v>実践活動</v>
          </cell>
          <cell r="N70" t="str">
            <v>ため池</v>
          </cell>
          <cell r="O70" t="str">
            <v>65 ため池の補修</v>
          </cell>
        </row>
        <row r="71">
          <cell r="K71">
            <v>66</v>
          </cell>
          <cell r="L71" t="str">
            <v>長寿命化</v>
          </cell>
          <cell r="M71" t="str">
            <v>実践活動</v>
          </cell>
          <cell r="N71" t="str">
            <v>ため池</v>
          </cell>
          <cell r="O71" t="str">
            <v>66 ため池（附帯施設）の更新等</v>
          </cell>
        </row>
        <row r="72">
          <cell r="K72">
            <v>67</v>
          </cell>
          <cell r="L72" t="str">
            <v>中山間直払</v>
          </cell>
          <cell r="M72" t="str">
            <v>-</v>
          </cell>
          <cell r="N72" t="str">
            <v>-</v>
          </cell>
          <cell r="O72" t="str">
            <v>農地法面の見回り</v>
          </cell>
        </row>
        <row r="73">
          <cell r="K73">
            <v>68</v>
          </cell>
          <cell r="L73" t="str">
            <v>中山間直払</v>
          </cell>
          <cell r="M73" t="str">
            <v>-</v>
          </cell>
          <cell r="N73" t="str">
            <v>-</v>
          </cell>
          <cell r="O73" t="str">
            <v>鳥獣被害防止対策</v>
          </cell>
        </row>
        <row r="74">
          <cell r="K74">
            <v>69</v>
          </cell>
          <cell r="L74" t="str">
            <v>中山間直払</v>
          </cell>
          <cell r="M74" t="str">
            <v>-</v>
          </cell>
          <cell r="N74" t="str">
            <v>-</v>
          </cell>
          <cell r="O74" t="str">
            <v>水路管理活動</v>
          </cell>
        </row>
        <row r="75">
          <cell r="K75">
            <v>70</v>
          </cell>
          <cell r="L75" t="str">
            <v>中山間直払</v>
          </cell>
          <cell r="M75" t="str">
            <v>-</v>
          </cell>
          <cell r="N75" t="str">
            <v>-</v>
          </cell>
          <cell r="O75" t="str">
            <v>農道管理活動</v>
          </cell>
        </row>
        <row r="76">
          <cell r="K76">
            <v>71</v>
          </cell>
          <cell r="L76" t="str">
            <v>中山間直払</v>
          </cell>
          <cell r="M76" t="str">
            <v>-</v>
          </cell>
          <cell r="N76" t="str">
            <v>-</v>
          </cell>
          <cell r="O76" t="str">
            <v>周辺林地の下草刈り</v>
          </cell>
        </row>
        <row r="77">
          <cell r="K77">
            <v>72</v>
          </cell>
          <cell r="L77" t="str">
            <v>中山間直払</v>
          </cell>
          <cell r="M77" t="str">
            <v>-</v>
          </cell>
          <cell r="N77" t="str">
            <v>-</v>
          </cell>
          <cell r="O77" t="str">
            <v>景観作物作付け活動</v>
          </cell>
        </row>
        <row r="78">
          <cell r="K78">
            <v>73</v>
          </cell>
          <cell r="L78" t="str">
            <v>中山間直払</v>
          </cell>
          <cell r="M78" t="str">
            <v>-</v>
          </cell>
          <cell r="N78" t="str">
            <v>-</v>
          </cell>
          <cell r="O78" t="str">
            <v>ネットワーク化活動計画の話合い</v>
          </cell>
        </row>
        <row r="79">
          <cell r="K79">
            <v>74</v>
          </cell>
          <cell r="L79" t="str">
            <v>中山間直払</v>
          </cell>
          <cell r="M79" t="str">
            <v>-</v>
          </cell>
          <cell r="N79" t="str">
            <v>-</v>
          </cell>
          <cell r="O79" t="str">
            <v>総会</v>
          </cell>
        </row>
        <row r="80">
          <cell r="K80">
            <v>75</v>
          </cell>
          <cell r="L80" t="str">
            <v>中山間直払</v>
          </cell>
          <cell r="M80" t="str">
            <v>-</v>
          </cell>
          <cell r="N80" t="str">
            <v>-</v>
          </cell>
          <cell r="O80" t="str">
            <v>役員会</v>
          </cell>
        </row>
        <row r="81">
          <cell r="K81">
            <v>76</v>
          </cell>
          <cell r="L81" t="str">
            <v>中山間直払</v>
          </cell>
          <cell r="M81" t="str">
            <v>-</v>
          </cell>
          <cell r="N81" t="str">
            <v>-</v>
          </cell>
          <cell r="O81" t="str">
            <v>現地確認立会い</v>
          </cell>
        </row>
        <row r="82">
          <cell r="K82">
            <v>77</v>
          </cell>
          <cell r="L82" t="str">
            <v>中山間直払</v>
          </cell>
          <cell r="M82" t="str">
            <v>-</v>
          </cell>
          <cell r="N82" t="str">
            <v>-</v>
          </cell>
          <cell r="O82" t="str">
            <v>市役所打合せ</v>
          </cell>
        </row>
        <row r="83">
          <cell r="K83">
            <v>78</v>
          </cell>
          <cell r="L83" t="str">
            <v>中山間直払</v>
          </cell>
          <cell r="M83" t="str">
            <v>-</v>
          </cell>
          <cell r="N83" t="str">
            <v>-</v>
          </cell>
          <cell r="O83" t="str">
            <v>研修</v>
          </cell>
        </row>
        <row r="84">
          <cell r="K84">
            <v>79</v>
          </cell>
          <cell r="L84" t="str">
            <v>中山間直払</v>
          </cell>
          <cell r="M84" t="str">
            <v>-</v>
          </cell>
          <cell r="N84" t="str">
            <v>-</v>
          </cell>
          <cell r="O84" t="str">
            <v>その他</v>
          </cell>
        </row>
        <row r="85">
          <cell r="K85">
            <v>80</v>
          </cell>
          <cell r="L85" t="str">
            <v>中山間直払</v>
          </cell>
          <cell r="M85" t="str">
            <v>-</v>
          </cell>
          <cell r="N85" t="str">
            <v>-</v>
          </cell>
          <cell r="O85" t="str">
            <v>※適宜【選択肢】シートに項目を追加ください</v>
          </cell>
        </row>
        <row r="86">
          <cell r="M86" t="str">
            <v>この線より上に行を挿入してください。</v>
          </cell>
        </row>
      </sheetData>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trlProp" Target="../ctrlProps/ctrlProp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7.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sheetPr>
  <dimension ref="A1:IX57"/>
  <sheetViews>
    <sheetView showGridLines="0" view="pageBreakPreview" zoomScaleSheetLayoutView="100" workbookViewId="0">
      <selection activeCell="J3" sqref="J3"/>
    </sheetView>
  </sheetViews>
  <sheetFormatPr defaultColWidth="9" defaultRowHeight="17.399999999999999"/>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2" customWidth="1"/>
    <col min="10" max="258" width="9" style="2"/>
    <col min="259" max="16384" width="9" style="1"/>
  </cols>
  <sheetData>
    <row r="1" spans="1:258" ht="43.5" customHeight="1">
      <c r="A1" s="3" t="s">
        <v>27</v>
      </c>
    </row>
    <row r="2" spans="1:258" ht="24" customHeight="1">
      <c r="A2" s="4" t="s">
        <v>35</v>
      </c>
      <c r="B2" s="4"/>
      <c r="C2" s="4"/>
      <c r="D2" s="12"/>
      <c r="E2" s="12"/>
      <c r="F2" s="12"/>
      <c r="G2" s="12"/>
      <c r="H2" s="12"/>
    </row>
    <row r="3" spans="1:258" ht="21" customHeight="1">
      <c r="B3" s="9" t="s">
        <v>48</v>
      </c>
      <c r="C3" s="34"/>
      <c r="D3" s="48" t="s">
        <v>1347</v>
      </c>
      <c r="E3" s="63" t="s">
        <v>50</v>
      </c>
      <c r="F3" s="63"/>
      <c r="G3" s="81"/>
    </row>
    <row r="4" spans="1:258" ht="21" customHeight="1">
      <c r="B4" s="10" t="s">
        <v>13</v>
      </c>
      <c r="C4" s="35"/>
      <c r="D4" s="49" t="s">
        <v>1908</v>
      </c>
      <c r="E4" s="64" t="s">
        <v>0</v>
      </c>
      <c r="F4" s="64"/>
      <c r="G4" s="82"/>
    </row>
    <row r="5" spans="1:258" ht="21" customHeight="1">
      <c r="B5" s="10" t="s">
        <v>53</v>
      </c>
      <c r="C5" s="35"/>
      <c r="D5" s="50" t="s">
        <v>1909</v>
      </c>
      <c r="E5" s="64" t="s">
        <v>1966</v>
      </c>
      <c r="F5" s="64"/>
      <c r="G5" s="82"/>
    </row>
    <row r="6" spans="1:258" ht="21" customHeight="1">
      <c r="B6" s="10" t="s">
        <v>55</v>
      </c>
      <c r="C6" s="35"/>
      <c r="D6" s="50" t="s">
        <v>1861</v>
      </c>
      <c r="E6" s="64" t="s">
        <v>640</v>
      </c>
      <c r="F6" s="64"/>
      <c r="G6" s="82"/>
    </row>
    <row r="7" spans="1:258" ht="21" customHeight="1">
      <c r="B7" s="11" t="s">
        <v>57</v>
      </c>
      <c r="C7" s="36"/>
      <c r="D7" s="51" t="s">
        <v>1911</v>
      </c>
      <c r="E7" s="51"/>
      <c r="F7" s="51"/>
      <c r="G7" s="83"/>
    </row>
    <row r="8" spans="1:258" ht="6.75" customHeight="1"/>
    <row r="9" spans="1:258" ht="24" customHeight="1">
      <c r="A9" s="4" t="s">
        <v>59</v>
      </c>
      <c r="B9" s="12"/>
      <c r="C9" s="12"/>
      <c r="D9" s="12"/>
      <c r="E9" s="12"/>
      <c r="F9" s="12"/>
      <c r="G9" s="12"/>
      <c r="H9" s="12"/>
      <c r="K9" s="92"/>
      <c r="L9" s="92"/>
      <c r="M9" s="92"/>
    </row>
    <row r="10" spans="1:258" ht="45.75" customHeight="1">
      <c r="B10" s="13" t="s">
        <v>61</v>
      </c>
      <c r="C10" s="13"/>
      <c r="D10" s="13"/>
      <c r="E10" s="13"/>
      <c r="F10" s="13"/>
      <c r="G10" s="13"/>
    </row>
    <row r="11" spans="1:258" ht="43.5" customHeight="1">
      <c r="A11" s="5"/>
      <c r="B11" s="14" t="s">
        <v>2088</v>
      </c>
      <c r="C11" s="14"/>
      <c r="D11" s="14"/>
      <c r="E11" s="14"/>
      <c r="F11" s="14"/>
      <c r="G11" s="14"/>
      <c r="H11" s="2"/>
    </row>
    <row r="12" spans="1:258" ht="7.5" customHeight="1">
      <c r="A12" s="6"/>
      <c r="B12" s="15"/>
      <c r="C12" s="13"/>
      <c r="D12" s="13"/>
      <c r="E12" s="13"/>
      <c r="F12" s="13"/>
      <c r="G12" s="13"/>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c r="B13" s="16" t="s">
        <v>2086</v>
      </c>
      <c r="C13" s="16"/>
      <c r="D13" s="16"/>
      <c r="E13" s="16"/>
      <c r="F13" s="16"/>
      <c r="G13" s="16"/>
    </row>
    <row r="14" spans="1:258" ht="23.25" customHeight="1">
      <c r="B14" s="17" t="s">
        <v>2087</v>
      </c>
      <c r="C14" s="17"/>
      <c r="D14" s="17"/>
      <c r="E14" s="17"/>
      <c r="F14" s="17"/>
      <c r="G14" s="17"/>
    </row>
    <row r="15" spans="1:258" ht="36" customHeight="1">
      <c r="B15" s="18" t="s">
        <v>70</v>
      </c>
      <c r="C15" s="18"/>
      <c r="D15" s="18"/>
      <c r="E15" s="18"/>
      <c r="F15" s="18"/>
      <c r="G15" s="18"/>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c r="IR15" s="92"/>
      <c r="IS15" s="92"/>
      <c r="IT15" s="92"/>
      <c r="IU15" s="92"/>
      <c r="IV15" s="92"/>
      <c r="IW15" s="92"/>
      <c r="IX15" s="92"/>
    </row>
    <row r="16" spans="1:258" ht="18.75" customHeight="1">
      <c r="B16" s="19" t="s">
        <v>1109</v>
      </c>
      <c r="C16" s="19"/>
      <c r="D16" s="19"/>
      <c r="E16" s="19"/>
      <c r="F16" s="19"/>
      <c r="G16" s="19"/>
    </row>
    <row r="17" spans="1:258" ht="30" customHeight="1">
      <c r="B17" s="13" t="s">
        <v>77</v>
      </c>
      <c r="C17" s="13"/>
      <c r="D17" s="13"/>
      <c r="E17" s="13"/>
      <c r="F17" s="13"/>
      <c r="G17" s="13"/>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c r="IW17" s="92"/>
      <c r="IX17" s="92"/>
    </row>
    <row r="18" spans="1:258" ht="21" customHeight="1">
      <c r="B18" s="20" t="s">
        <v>80</v>
      </c>
      <c r="C18" s="20"/>
      <c r="D18" s="20"/>
      <c r="E18" s="20"/>
      <c r="F18" s="20"/>
      <c r="G18" s="20"/>
    </row>
    <row r="19" spans="1:258" ht="9.75" customHeight="1"/>
    <row r="20" spans="1:258" ht="23.25" customHeight="1">
      <c r="A20" s="4" t="s">
        <v>84</v>
      </c>
      <c r="B20" s="4"/>
      <c r="C20" s="12"/>
      <c r="D20" s="4"/>
      <c r="E20" s="4"/>
      <c r="F20" s="4"/>
      <c r="G20" s="4"/>
      <c r="H20" s="1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c r="IQ20" s="92"/>
      <c r="IR20" s="92"/>
      <c r="IS20" s="92"/>
      <c r="IT20" s="92"/>
      <c r="IU20" s="92"/>
      <c r="IV20" s="92"/>
      <c r="IW20" s="92"/>
      <c r="IX20" s="92"/>
    </row>
    <row r="21" spans="1:258" ht="21.75" customHeight="1">
      <c r="A21" s="1" t="s">
        <v>89</v>
      </c>
    </row>
    <row r="22" spans="1:258" ht="21" customHeight="1">
      <c r="B22" s="21" t="s">
        <v>54</v>
      </c>
      <c r="C22" s="37"/>
      <c r="D22" s="21" t="s">
        <v>39</v>
      </c>
      <c r="E22" s="37"/>
      <c r="F22" s="75" t="s">
        <v>92</v>
      </c>
      <c r="G22" s="84" t="s">
        <v>101</v>
      </c>
    </row>
    <row r="23" spans="1:258" ht="30" customHeight="1">
      <c r="B23" s="22" t="s">
        <v>75</v>
      </c>
      <c r="C23" s="38"/>
      <c r="D23" s="52" t="s">
        <v>2082</v>
      </c>
      <c r="E23" s="65"/>
      <c r="F23" s="76" t="s">
        <v>108</v>
      </c>
      <c r="G23" s="85" t="s">
        <v>114</v>
      </c>
    </row>
    <row r="24" spans="1:258" ht="30" customHeight="1">
      <c r="B24" s="23"/>
      <c r="C24" s="39"/>
      <c r="D24" s="53"/>
      <c r="E24" s="66"/>
      <c r="F24" s="76" t="s">
        <v>108</v>
      </c>
      <c r="G24" s="85" t="s">
        <v>14</v>
      </c>
    </row>
    <row r="25" spans="1:258" ht="48.75" customHeight="1">
      <c r="B25" s="24"/>
      <c r="C25" s="40" t="s">
        <v>122</v>
      </c>
      <c r="D25" s="54" t="s">
        <v>78</v>
      </c>
      <c r="E25" s="67"/>
      <c r="F25" s="76" t="s">
        <v>465</v>
      </c>
      <c r="G25" s="85" t="s">
        <v>58</v>
      </c>
    </row>
    <row r="26" spans="1:258" ht="33" customHeight="1">
      <c r="B26" s="25"/>
      <c r="C26" s="41" t="s">
        <v>126</v>
      </c>
      <c r="D26" s="55" t="s">
        <v>29</v>
      </c>
      <c r="E26" s="68"/>
      <c r="F26" s="76" t="s">
        <v>465</v>
      </c>
      <c r="G26" s="86" t="s">
        <v>16</v>
      </c>
    </row>
    <row r="27" spans="1:258" ht="33" customHeight="1">
      <c r="B27" s="25"/>
      <c r="C27" s="41" t="s">
        <v>128</v>
      </c>
      <c r="D27" s="55" t="s">
        <v>130</v>
      </c>
      <c r="E27" s="68"/>
      <c r="F27" s="76" t="s">
        <v>465</v>
      </c>
      <c r="G27" s="86" t="s">
        <v>98</v>
      </c>
    </row>
    <row r="28" spans="1:258" ht="33" customHeight="1">
      <c r="A28" s="7"/>
      <c r="B28" s="25"/>
      <c r="C28" s="41" t="s">
        <v>2092</v>
      </c>
      <c r="D28" s="56" t="s">
        <v>134</v>
      </c>
      <c r="E28" s="69"/>
      <c r="F28" s="77" t="s">
        <v>143</v>
      </c>
      <c r="G28" s="86" t="s">
        <v>147</v>
      </c>
    </row>
    <row r="29" spans="1:258" ht="33" customHeight="1">
      <c r="A29" s="7"/>
      <c r="B29" s="25"/>
      <c r="C29" s="41" t="s">
        <v>30</v>
      </c>
      <c r="D29" s="57" t="s">
        <v>155</v>
      </c>
      <c r="E29" s="70"/>
      <c r="F29" s="77" t="s">
        <v>143</v>
      </c>
      <c r="G29" s="87" t="s">
        <v>73</v>
      </c>
    </row>
    <row r="30" spans="1:258" ht="33" customHeight="1">
      <c r="A30" s="7"/>
      <c r="B30" s="25"/>
      <c r="C30" s="41" t="s">
        <v>159</v>
      </c>
      <c r="D30" s="57" t="s">
        <v>168</v>
      </c>
      <c r="E30" s="70"/>
      <c r="F30" s="77" t="s">
        <v>143</v>
      </c>
      <c r="G30" s="86" t="s">
        <v>21</v>
      </c>
    </row>
    <row r="31" spans="1:258" ht="33" customHeight="1">
      <c r="A31" s="7"/>
      <c r="B31" s="25"/>
      <c r="C31" s="41" t="s">
        <v>174</v>
      </c>
      <c r="D31" s="57" t="s">
        <v>163</v>
      </c>
      <c r="E31" s="70"/>
      <c r="F31" s="77" t="s">
        <v>143</v>
      </c>
      <c r="G31" s="86" t="s">
        <v>119</v>
      </c>
    </row>
    <row r="32" spans="1:258" ht="33" customHeight="1">
      <c r="A32" s="7"/>
      <c r="B32" s="25"/>
      <c r="C32" s="41" t="s">
        <v>179</v>
      </c>
      <c r="D32" s="57" t="s">
        <v>182</v>
      </c>
      <c r="E32" s="70"/>
      <c r="F32" s="77" t="s">
        <v>143</v>
      </c>
      <c r="G32" s="86" t="s">
        <v>96</v>
      </c>
    </row>
    <row r="33" spans="1:258" ht="33" customHeight="1">
      <c r="A33" s="7"/>
      <c r="B33" s="25"/>
      <c r="C33" s="41" t="s">
        <v>191</v>
      </c>
      <c r="D33" s="57" t="s">
        <v>187</v>
      </c>
      <c r="E33" s="70"/>
      <c r="F33" s="77" t="s">
        <v>194</v>
      </c>
      <c r="G33" s="86" t="s">
        <v>150</v>
      </c>
    </row>
    <row r="34" spans="1:258" ht="33" customHeight="1">
      <c r="A34" s="7"/>
      <c r="B34" s="25"/>
      <c r="C34" s="41" t="s">
        <v>199</v>
      </c>
      <c r="D34" s="57" t="s">
        <v>95</v>
      </c>
      <c r="E34" s="70"/>
      <c r="F34" s="77" t="s">
        <v>194</v>
      </c>
      <c r="G34" s="86" t="s">
        <v>203</v>
      </c>
    </row>
    <row r="35" spans="1:258" ht="86.4">
      <c r="A35" s="7"/>
      <c r="B35" s="25"/>
      <c r="C35" s="41" t="s">
        <v>173</v>
      </c>
      <c r="D35" s="57" t="s">
        <v>105</v>
      </c>
      <c r="E35" s="70"/>
      <c r="F35" s="77" t="s">
        <v>681</v>
      </c>
      <c r="G35" s="86" t="s">
        <v>208</v>
      </c>
    </row>
    <row r="36" spans="1:258" ht="33" customHeight="1">
      <c r="A36" s="7"/>
      <c r="B36" s="25"/>
      <c r="C36" s="41" t="s">
        <v>183</v>
      </c>
      <c r="D36" s="58" t="s">
        <v>42</v>
      </c>
      <c r="E36" s="71"/>
      <c r="F36" s="77" t="s">
        <v>143</v>
      </c>
      <c r="G36" s="86" t="s">
        <v>87</v>
      </c>
    </row>
    <row r="37" spans="1:258" ht="33" customHeight="1">
      <c r="A37" s="7"/>
      <c r="B37" s="26"/>
      <c r="C37" s="41" t="s">
        <v>158</v>
      </c>
      <c r="D37" s="58" t="s">
        <v>4</v>
      </c>
      <c r="E37" s="71"/>
      <c r="F37" s="76" t="s">
        <v>194</v>
      </c>
      <c r="G37" s="86" t="s">
        <v>111</v>
      </c>
    </row>
    <row r="38" spans="1:258" ht="10.15" customHeight="1">
      <c r="A38" s="7"/>
      <c r="B38" s="27"/>
      <c r="C38" s="27"/>
      <c r="D38" s="27"/>
      <c r="E38" s="27"/>
      <c r="F38" s="27"/>
      <c r="G38" s="88"/>
    </row>
    <row r="39" spans="1:258" ht="15.6" customHeight="1">
      <c r="A39" s="1" t="s">
        <v>85</v>
      </c>
    </row>
    <row r="40" spans="1:258" ht="21" customHeight="1">
      <c r="B40" s="21" t="s">
        <v>81</v>
      </c>
      <c r="C40" s="37"/>
      <c r="D40" s="21" t="s">
        <v>39</v>
      </c>
      <c r="E40" s="37"/>
      <c r="F40" s="75" t="s">
        <v>92</v>
      </c>
      <c r="G40" s="84" t="s">
        <v>101</v>
      </c>
    </row>
    <row r="41" spans="1:258" ht="34.5" customHeight="1">
      <c r="A41" s="7"/>
      <c r="B41" s="28"/>
      <c r="C41" s="42" t="s">
        <v>213</v>
      </c>
      <c r="D41" s="57" t="s">
        <v>11</v>
      </c>
      <c r="E41" s="70"/>
      <c r="F41" s="77" t="s">
        <v>143</v>
      </c>
      <c r="G41" s="89" t="s">
        <v>216</v>
      </c>
    </row>
    <row r="42" spans="1:258" ht="30" customHeight="1">
      <c r="A42" s="7"/>
      <c r="B42" s="29"/>
      <c r="C42" s="43"/>
      <c r="D42" s="59" t="s">
        <v>217</v>
      </c>
      <c r="E42" s="72"/>
      <c r="F42" s="76" t="s">
        <v>223</v>
      </c>
      <c r="G42" s="90" t="s">
        <v>219</v>
      </c>
    </row>
    <row r="43" spans="1:258" ht="30" customHeight="1">
      <c r="A43" s="7"/>
      <c r="B43" s="29"/>
      <c r="C43" s="43"/>
      <c r="D43" s="60"/>
      <c r="E43" s="73"/>
      <c r="F43" s="76" t="s">
        <v>223</v>
      </c>
      <c r="G43" s="90" t="s">
        <v>226</v>
      </c>
    </row>
    <row r="44" spans="1:258" ht="30" customHeight="1">
      <c r="A44" s="7"/>
      <c r="B44" s="29"/>
      <c r="C44" s="43"/>
      <c r="D44" s="60"/>
      <c r="E44" s="73"/>
      <c r="F44" s="76" t="s">
        <v>223</v>
      </c>
      <c r="G44" s="90" t="s">
        <v>229</v>
      </c>
    </row>
    <row r="45" spans="1:258" ht="30" customHeight="1">
      <c r="A45" s="7"/>
      <c r="B45" s="30"/>
      <c r="C45" s="44"/>
      <c r="D45" s="61"/>
      <c r="E45" s="74"/>
      <c r="F45" s="76" t="s">
        <v>223</v>
      </c>
      <c r="G45" s="90" t="s">
        <v>230</v>
      </c>
    </row>
    <row r="46" spans="1:258" ht="28.5" customHeight="1">
      <c r="A46" s="1" t="s">
        <v>237</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21" customHeight="1">
      <c r="B47" s="21" t="s">
        <v>81</v>
      </c>
      <c r="C47" s="37"/>
      <c r="D47" s="21" t="s">
        <v>39</v>
      </c>
      <c r="E47" s="37"/>
      <c r="F47" s="75" t="s">
        <v>92</v>
      </c>
      <c r="G47" s="84" t="s">
        <v>101</v>
      </c>
    </row>
    <row r="48" spans="1:258" ht="34.5" customHeight="1">
      <c r="A48" s="7"/>
      <c r="B48" s="31" t="s">
        <v>65</v>
      </c>
      <c r="C48" s="45"/>
      <c r="D48" s="57" t="s">
        <v>242</v>
      </c>
      <c r="E48" s="70"/>
      <c r="F48" s="78" t="s">
        <v>245</v>
      </c>
      <c r="G48" s="90" t="s">
        <v>251</v>
      </c>
    </row>
    <row r="49" spans="1:258" ht="34.5" customHeight="1">
      <c r="A49" s="7"/>
      <c r="B49" s="31" t="s">
        <v>254</v>
      </c>
      <c r="C49" s="45"/>
      <c r="D49" s="57" t="s">
        <v>256</v>
      </c>
      <c r="E49" s="70"/>
      <c r="F49" s="78" t="s">
        <v>245</v>
      </c>
      <c r="G49" s="90" t="s">
        <v>263</v>
      </c>
    </row>
    <row r="50" spans="1:258" ht="34.5" customHeight="1">
      <c r="A50" s="7"/>
      <c r="B50" s="31" t="s">
        <v>271</v>
      </c>
      <c r="C50" s="45"/>
      <c r="D50" s="57" t="s">
        <v>275</v>
      </c>
      <c r="E50" s="70"/>
      <c r="F50" s="78" t="s">
        <v>245</v>
      </c>
      <c r="G50" s="90" t="s">
        <v>276</v>
      </c>
    </row>
    <row r="51" spans="1:258">
      <c r="A51" s="8"/>
      <c r="B51" s="31" t="s">
        <v>2080</v>
      </c>
      <c r="C51" s="45"/>
      <c r="D51" s="57" t="s">
        <v>1584</v>
      </c>
      <c r="E51" s="70"/>
      <c r="F51" s="79"/>
      <c r="G51" s="90" t="s">
        <v>2081</v>
      </c>
    </row>
    <row r="52" spans="1:258" ht="42.75" customHeight="1">
      <c r="A52" s="7"/>
      <c r="B52" s="31" t="s">
        <v>279</v>
      </c>
      <c r="C52" s="45"/>
      <c r="D52" s="62" t="s">
        <v>281</v>
      </c>
      <c r="E52" s="71"/>
      <c r="F52" s="78" t="s">
        <v>245</v>
      </c>
      <c r="G52" s="90" t="s">
        <v>286</v>
      </c>
    </row>
    <row r="53" spans="1:258" ht="7.9" customHeight="1"/>
    <row r="54" spans="1:258" ht="11.25" customHeight="1">
      <c r="A54" s="4"/>
      <c r="B54" s="4"/>
      <c r="C54" s="12"/>
      <c r="D54" s="4"/>
      <c r="E54" s="4"/>
      <c r="F54" s="4"/>
      <c r="G54" s="4"/>
      <c r="H54" s="1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c r="GH54" s="92"/>
      <c r="GI54" s="92"/>
      <c r="GJ54" s="92"/>
      <c r="GK54" s="92"/>
      <c r="GL54" s="92"/>
      <c r="GM54" s="92"/>
      <c r="GN54" s="92"/>
      <c r="GO54" s="92"/>
      <c r="GP54" s="92"/>
      <c r="GQ54" s="92"/>
      <c r="GR54" s="92"/>
      <c r="GS54" s="92"/>
      <c r="GT54" s="92"/>
      <c r="GU54" s="92"/>
      <c r="GV54" s="92"/>
      <c r="GW54" s="92"/>
      <c r="GX54" s="92"/>
      <c r="GY54" s="92"/>
      <c r="GZ54" s="92"/>
      <c r="HA54" s="92"/>
      <c r="HB54" s="92"/>
      <c r="HC54" s="92"/>
      <c r="HD54" s="92"/>
      <c r="HE54" s="92"/>
      <c r="HF54" s="92"/>
      <c r="HG54" s="92"/>
      <c r="HH54" s="92"/>
      <c r="HI54" s="92"/>
      <c r="HJ54" s="92"/>
      <c r="HK54" s="92"/>
      <c r="HL54" s="92"/>
      <c r="HM54" s="92"/>
      <c r="HN54" s="92"/>
      <c r="HO54" s="92"/>
      <c r="HP54" s="92"/>
      <c r="HQ54" s="92"/>
      <c r="HR54" s="92"/>
      <c r="HS54" s="92"/>
      <c r="HT54" s="92"/>
      <c r="HU54" s="92"/>
      <c r="HV54" s="92"/>
      <c r="HW54" s="92"/>
      <c r="HX54" s="92"/>
      <c r="HY54" s="92"/>
      <c r="HZ54" s="92"/>
      <c r="IA54" s="92"/>
      <c r="IB54" s="92"/>
      <c r="IC54" s="92"/>
      <c r="ID54" s="92"/>
      <c r="IE54" s="92"/>
      <c r="IF54" s="92"/>
      <c r="IG54" s="92"/>
      <c r="IH54" s="92"/>
      <c r="II54" s="92"/>
      <c r="IJ54" s="92"/>
      <c r="IK54" s="92"/>
      <c r="IL54" s="92"/>
      <c r="IM54" s="92"/>
      <c r="IN54" s="92"/>
      <c r="IO54" s="92"/>
      <c r="IP54" s="92"/>
      <c r="IQ54" s="92"/>
      <c r="IR54" s="92"/>
      <c r="IS54" s="92"/>
      <c r="IT54" s="92"/>
      <c r="IU54" s="92"/>
      <c r="IV54" s="92"/>
      <c r="IW54" s="92"/>
    </row>
    <row r="55" spans="1:258" ht="28.5" customHeight="1">
      <c r="A55" s="1" t="s">
        <v>290</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row>
    <row r="56" spans="1:258" ht="19.5" customHeight="1">
      <c r="B56" s="32" t="s">
        <v>81</v>
      </c>
      <c r="C56" s="46"/>
      <c r="D56" s="32" t="s">
        <v>22</v>
      </c>
      <c r="E56" s="46"/>
      <c r="F56" s="75" t="s">
        <v>92</v>
      </c>
      <c r="G56" s="84" t="s">
        <v>101</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row>
    <row r="57" spans="1:258" ht="18.75" customHeight="1">
      <c r="B57" s="33"/>
      <c r="C57" s="47"/>
      <c r="D57" s="57" t="s">
        <v>296</v>
      </c>
      <c r="E57" s="70"/>
      <c r="F57" s="80"/>
      <c r="G57" s="91" t="s">
        <v>297</v>
      </c>
      <c r="H57" s="29"/>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row>
  </sheetData>
  <mergeCells count="387">
    <mergeCell ref="E3:G3"/>
    <mergeCell ref="E4:G4"/>
    <mergeCell ref="E5:G5"/>
    <mergeCell ref="E6:G6"/>
    <mergeCell ref="D7:G7"/>
    <mergeCell ref="K9:M9"/>
    <mergeCell ref="B10:G10"/>
    <mergeCell ref="B11:G11"/>
    <mergeCell ref="B13:G13"/>
    <mergeCell ref="B14:G14"/>
    <mergeCell ref="B15:G15"/>
    <mergeCell ref="J15:K15"/>
    <mergeCell ref="L15:N15"/>
    <mergeCell ref="O15:Q15"/>
    <mergeCell ref="R15:T15"/>
    <mergeCell ref="U15:W15"/>
    <mergeCell ref="X15:Z15"/>
    <mergeCell ref="AA15:AC15"/>
    <mergeCell ref="AD15:AF15"/>
    <mergeCell ref="AG15:AI15"/>
    <mergeCell ref="AJ15:AL15"/>
    <mergeCell ref="AM15:AO15"/>
    <mergeCell ref="AP15:AR15"/>
    <mergeCell ref="AS15:AU15"/>
    <mergeCell ref="AV15:AX15"/>
    <mergeCell ref="AY15:BA15"/>
    <mergeCell ref="BB15:BD15"/>
    <mergeCell ref="BE15:BG15"/>
    <mergeCell ref="BH15:BJ15"/>
    <mergeCell ref="BK15:BM15"/>
    <mergeCell ref="BN15:BP15"/>
    <mergeCell ref="BQ15:BS15"/>
    <mergeCell ref="BT15:BV15"/>
    <mergeCell ref="BW15:BY15"/>
    <mergeCell ref="BZ15:CB15"/>
    <mergeCell ref="CC15:CE15"/>
    <mergeCell ref="CF15:CH15"/>
    <mergeCell ref="CI15:CK15"/>
    <mergeCell ref="CL15:CN15"/>
    <mergeCell ref="CO15:CQ15"/>
    <mergeCell ref="CR15:CT15"/>
    <mergeCell ref="CU15:CW15"/>
    <mergeCell ref="CX15:CZ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ET15:EV15"/>
    <mergeCell ref="EW15:EY15"/>
    <mergeCell ref="EZ15:FB15"/>
    <mergeCell ref="FC15:FE15"/>
    <mergeCell ref="FF15:FH15"/>
    <mergeCell ref="FI15:FK15"/>
    <mergeCell ref="FL15:FN15"/>
    <mergeCell ref="FO15:FQ15"/>
    <mergeCell ref="FR15:FT15"/>
    <mergeCell ref="FU15:FW15"/>
    <mergeCell ref="FX15:FZ15"/>
    <mergeCell ref="GA15:GC15"/>
    <mergeCell ref="GD15:GF15"/>
    <mergeCell ref="GG15:GI15"/>
    <mergeCell ref="GJ15:GL15"/>
    <mergeCell ref="GM15:GO15"/>
    <mergeCell ref="GP15:GR15"/>
    <mergeCell ref="GS15:GU15"/>
    <mergeCell ref="GV15:GX15"/>
    <mergeCell ref="GY15:HA15"/>
    <mergeCell ref="HB15:HD15"/>
    <mergeCell ref="HE15:HG15"/>
    <mergeCell ref="HH15:HJ15"/>
    <mergeCell ref="HK15:HM15"/>
    <mergeCell ref="HN15:HP15"/>
    <mergeCell ref="HQ15:HS15"/>
    <mergeCell ref="HT15:HV15"/>
    <mergeCell ref="HW15:HY15"/>
    <mergeCell ref="HZ15:IB15"/>
    <mergeCell ref="IC15:IE15"/>
    <mergeCell ref="IF15:IH15"/>
    <mergeCell ref="II15:IK15"/>
    <mergeCell ref="IL15:IN15"/>
    <mergeCell ref="IO15:IQ15"/>
    <mergeCell ref="IR15:IT15"/>
    <mergeCell ref="IU15:IW15"/>
    <mergeCell ref="IX15"/>
    <mergeCell ref="B16:G16"/>
    <mergeCell ref="B17:G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BN17:BP17"/>
    <mergeCell ref="BQ17:BS17"/>
    <mergeCell ref="BT17:BV17"/>
    <mergeCell ref="BW17:BY17"/>
    <mergeCell ref="BZ17:CB17"/>
    <mergeCell ref="CC17:CE17"/>
    <mergeCell ref="CF17:CH17"/>
    <mergeCell ref="CI17:CK17"/>
    <mergeCell ref="CL17:CN17"/>
    <mergeCell ref="CO17:CQ17"/>
    <mergeCell ref="CR17:CT17"/>
    <mergeCell ref="CU17:CW17"/>
    <mergeCell ref="CX17:CZ17"/>
    <mergeCell ref="DA17:DC17"/>
    <mergeCell ref="DD17:DF17"/>
    <mergeCell ref="DG17:DI17"/>
    <mergeCell ref="DJ17:DL17"/>
    <mergeCell ref="DM17:DO17"/>
    <mergeCell ref="DP17:DR17"/>
    <mergeCell ref="DS17:DU17"/>
    <mergeCell ref="DV17:DX17"/>
    <mergeCell ref="DY17:EA17"/>
    <mergeCell ref="EB17:ED17"/>
    <mergeCell ref="EE17:EG17"/>
    <mergeCell ref="EH17:EJ17"/>
    <mergeCell ref="EK17:EM17"/>
    <mergeCell ref="EN17:EP17"/>
    <mergeCell ref="EQ17:ES17"/>
    <mergeCell ref="ET17:EV17"/>
    <mergeCell ref="EW17:EY17"/>
    <mergeCell ref="EZ17:FB17"/>
    <mergeCell ref="FC17:FE17"/>
    <mergeCell ref="FF17:FH17"/>
    <mergeCell ref="FI17:FK17"/>
    <mergeCell ref="FL17:FN17"/>
    <mergeCell ref="FO17:FQ17"/>
    <mergeCell ref="FR17:FT17"/>
    <mergeCell ref="FU17:FW17"/>
    <mergeCell ref="FX17:FZ17"/>
    <mergeCell ref="GA17:GC17"/>
    <mergeCell ref="GD17:GF17"/>
    <mergeCell ref="GG17:GI17"/>
    <mergeCell ref="GJ17:GL17"/>
    <mergeCell ref="GM17:GO17"/>
    <mergeCell ref="GP17:GR17"/>
    <mergeCell ref="GS17:GU17"/>
    <mergeCell ref="GV17:GX17"/>
    <mergeCell ref="GY17:HA17"/>
    <mergeCell ref="HB17:HD17"/>
    <mergeCell ref="HE17:HG17"/>
    <mergeCell ref="HH17:HJ17"/>
    <mergeCell ref="HK17:HM17"/>
    <mergeCell ref="HN17:HP17"/>
    <mergeCell ref="HQ17:HS17"/>
    <mergeCell ref="HT17:HV17"/>
    <mergeCell ref="HW17:HY17"/>
    <mergeCell ref="HZ17:IB17"/>
    <mergeCell ref="IC17:IE17"/>
    <mergeCell ref="IF17:IH17"/>
    <mergeCell ref="II17:IK17"/>
    <mergeCell ref="IL17:IN17"/>
    <mergeCell ref="IO17:IQ17"/>
    <mergeCell ref="IR17:IT17"/>
    <mergeCell ref="IU17:IW17"/>
    <mergeCell ref="IX17"/>
    <mergeCell ref="B18:G18"/>
    <mergeCell ref="J20:K20"/>
    <mergeCell ref="L20:N20"/>
    <mergeCell ref="O20:Q20"/>
    <mergeCell ref="R20:T20"/>
    <mergeCell ref="U20:W20"/>
    <mergeCell ref="X20:Z20"/>
    <mergeCell ref="AA20:AC20"/>
    <mergeCell ref="AD20:AF20"/>
    <mergeCell ref="AG20:AI20"/>
    <mergeCell ref="AJ20:AL20"/>
    <mergeCell ref="AM20:AO20"/>
    <mergeCell ref="AP20:AR20"/>
    <mergeCell ref="AS20:AU20"/>
    <mergeCell ref="AV20:AX20"/>
    <mergeCell ref="AY20:BA20"/>
    <mergeCell ref="BB20:BD20"/>
    <mergeCell ref="BE20:BG20"/>
    <mergeCell ref="BH20:BJ20"/>
    <mergeCell ref="BK20:BM20"/>
    <mergeCell ref="BN20:BP20"/>
    <mergeCell ref="BQ20:BS20"/>
    <mergeCell ref="BT20:BV20"/>
    <mergeCell ref="BW20:BY20"/>
    <mergeCell ref="BZ20:CB20"/>
    <mergeCell ref="CC20:CE20"/>
    <mergeCell ref="CF20:CH20"/>
    <mergeCell ref="CI20:CK20"/>
    <mergeCell ref="CL20:CN20"/>
    <mergeCell ref="CO20:CQ20"/>
    <mergeCell ref="CR20:CT20"/>
    <mergeCell ref="CU20:CW20"/>
    <mergeCell ref="CX20:CZ20"/>
    <mergeCell ref="DA20:DC20"/>
    <mergeCell ref="DD20:DF20"/>
    <mergeCell ref="DG20:DI20"/>
    <mergeCell ref="DJ20:DL20"/>
    <mergeCell ref="DM20:DO20"/>
    <mergeCell ref="DP20:DR20"/>
    <mergeCell ref="DS20:DU20"/>
    <mergeCell ref="DV20:DX20"/>
    <mergeCell ref="DY20:EA20"/>
    <mergeCell ref="EB20:ED20"/>
    <mergeCell ref="EE20:EG20"/>
    <mergeCell ref="EH20:EJ20"/>
    <mergeCell ref="EK20:EM20"/>
    <mergeCell ref="EN20:EP20"/>
    <mergeCell ref="EQ20:ES20"/>
    <mergeCell ref="ET20:EV20"/>
    <mergeCell ref="EW20:EY20"/>
    <mergeCell ref="EZ20:FB20"/>
    <mergeCell ref="FC20:FE20"/>
    <mergeCell ref="FF20:FH20"/>
    <mergeCell ref="FI20:FK20"/>
    <mergeCell ref="FL20:FN20"/>
    <mergeCell ref="FO20:FQ20"/>
    <mergeCell ref="FR20:FT20"/>
    <mergeCell ref="FU20:FW20"/>
    <mergeCell ref="FX20:FZ20"/>
    <mergeCell ref="GA20:GC20"/>
    <mergeCell ref="GD20:GF20"/>
    <mergeCell ref="GG20:GI20"/>
    <mergeCell ref="GJ20:GL20"/>
    <mergeCell ref="GM20:GO20"/>
    <mergeCell ref="GP20:GR20"/>
    <mergeCell ref="GS20:GU20"/>
    <mergeCell ref="GV20:GX20"/>
    <mergeCell ref="GY20:HA20"/>
    <mergeCell ref="HB20:HD20"/>
    <mergeCell ref="HE20:HG20"/>
    <mergeCell ref="HH20:HJ20"/>
    <mergeCell ref="HK20:HM20"/>
    <mergeCell ref="HN20:HP20"/>
    <mergeCell ref="HQ20:HS20"/>
    <mergeCell ref="HT20:HV20"/>
    <mergeCell ref="HW20:HY20"/>
    <mergeCell ref="HZ20:IB20"/>
    <mergeCell ref="IC20:IE20"/>
    <mergeCell ref="IF20:IH20"/>
    <mergeCell ref="II20:IK20"/>
    <mergeCell ref="IL20:IN20"/>
    <mergeCell ref="IO20:IQ20"/>
    <mergeCell ref="IR20:IT20"/>
    <mergeCell ref="IU20:IW20"/>
    <mergeCell ref="IX20"/>
    <mergeCell ref="B22:C22"/>
    <mergeCell ref="D22:E22"/>
    <mergeCell ref="D25:E25"/>
    <mergeCell ref="D26:E26"/>
    <mergeCell ref="D27:E27"/>
    <mergeCell ref="D28:E28"/>
    <mergeCell ref="D29:E29"/>
    <mergeCell ref="D30:E30"/>
    <mergeCell ref="D31:E31"/>
    <mergeCell ref="D32:E32"/>
    <mergeCell ref="D33:E33"/>
    <mergeCell ref="D34:E34"/>
    <mergeCell ref="D35:E35"/>
    <mergeCell ref="D36:E36"/>
    <mergeCell ref="D37:E37"/>
    <mergeCell ref="B40:C40"/>
    <mergeCell ref="D40:E40"/>
    <mergeCell ref="D41:E41"/>
    <mergeCell ref="B47:C47"/>
    <mergeCell ref="D47:E47"/>
    <mergeCell ref="B48:C48"/>
    <mergeCell ref="D48:E48"/>
    <mergeCell ref="B49:C49"/>
    <mergeCell ref="D49:E49"/>
    <mergeCell ref="B50:C50"/>
    <mergeCell ref="D50:E50"/>
    <mergeCell ref="B51:C51"/>
    <mergeCell ref="D51:E51"/>
    <mergeCell ref="B52:C52"/>
    <mergeCell ref="D52:E52"/>
    <mergeCell ref="J54:K54"/>
    <mergeCell ref="L54:N54"/>
    <mergeCell ref="O54:Q54"/>
    <mergeCell ref="R54:T54"/>
    <mergeCell ref="U54:W54"/>
    <mergeCell ref="X54:Z54"/>
    <mergeCell ref="AA54:AC54"/>
    <mergeCell ref="AD54:AF54"/>
    <mergeCell ref="AG54:AI54"/>
    <mergeCell ref="AJ54:AL54"/>
    <mergeCell ref="AM54:AO54"/>
    <mergeCell ref="AP54:AR54"/>
    <mergeCell ref="AS54:AU54"/>
    <mergeCell ref="AV54:AX54"/>
    <mergeCell ref="AY54:BA54"/>
    <mergeCell ref="BB54:BD54"/>
    <mergeCell ref="BE54:BG54"/>
    <mergeCell ref="BH54:BJ54"/>
    <mergeCell ref="BK54:BM54"/>
    <mergeCell ref="BN54:BP54"/>
    <mergeCell ref="BQ54:BS54"/>
    <mergeCell ref="BT54:BV54"/>
    <mergeCell ref="BW54:BY54"/>
    <mergeCell ref="BZ54:CB54"/>
    <mergeCell ref="CC54:CE54"/>
    <mergeCell ref="CF54:CH54"/>
    <mergeCell ref="CI54:CK54"/>
    <mergeCell ref="CL54:CN54"/>
    <mergeCell ref="CO54:CQ54"/>
    <mergeCell ref="CR54:CT54"/>
    <mergeCell ref="CU54:CW54"/>
    <mergeCell ref="CX54:CZ54"/>
    <mergeCell ref="DA54:DC54"/>
    <mergeCell ref="DD54:DF54"/>
    <mergeCell ref="DG54:DI54"/>
    <mergeCell ref="DJ54:DL54"/>
    <mergeCell ref="DM54:DO54"/>
    <mergeCell ref="DP54:DR54"/>
    <mergeCell ref="DS54:DU54"/>
    <mergeCell ref="DV54:DX54"/>
    <mergeCell ref="DY54:EA54"/>
    <mergeCell ref="EB54:ED54"/>
    <mergeCell ref="EE54:EG54"/>
    <mergeCell ref="EH54:EJ54"/>
    <mergeCell ref="EK54:EM54"/>
    <mergeCell ref="EN54:EP54"/>
    <mergeCell ref="EQ54:ES54"/>
    <mergeCell ref="ET54:EV54"/>
    <mergeCell ref="EW54:EY54"/>
    <mergeCell ref="EZ54:FB54"/>
    <mergeCell ref="FC54:FE54"/>
    <mergeCell ref="FF54:FH54"/>
    <mergeCell ref="FI54:FK54"/>
    <mergeCell ref="FL54:FN54"/>
    <mergeCell ref="FO54:FQ54"/>
    <mergeCell ref="FR54:FT54"/>
    <mergeCell ref="FU54:FW54"/>
    <mergeCell ref="FX54:FZ54"/>
    <mergeCell ref="GA54:GC54"/>
    <mergeCell ref="GD54:GF54"/>
    <mergeCell ref="GG54:GI54"/>
    <mergeCell ref="GJ54:GL54"/>
    <mergeCell ref="GM54:GO54"/>
    <mergeCell ref="GP54:GR54"/>
    <mergeCell ref="GS54:GU54"/>
    <mergeCell ref="GV54:GX54"/>
    <mergeCell ref="GY54:HA54"/>
    <mergeCell ref="HB54:HD54"/>
    <mergeCell ref="HE54:HG54"/>
    <mergeCell ref="HH54:HJ54"/>
    <mergeCell ref="HK54:HM54"/>
    <mergeCell ref="HN54:HP54"/>
    <mergeCell ref="HQ54:HS54"/>
    <mergeCell ref="HT54:HV54"/>
    <mergeCell ref="HW54:HY54"/>
    <mergeCell ref="HZ54:IB54"/>
    <mergeCell ref="IC54:IE54"/>
    <mergeCell ref="IF54:IH54"/>
    <mergeCell ref="II54:IK54"/>
    <mergeCell ref="IL54:IN54"/>
    <mergeCell ref="IO54:IQ54"/>
    <mergeCell ref="IR54:IT54"/>
    <mergeCell ref="IU54:IW54"/>
    <mergeCell ref="B56:C56"/>
    <mergeCell ref="D56:E56"/>
    <mergeCell ref="B57:C57"/>
    <mergeCell ref="D57:E57"/>
    <mergeCell ref="B23:C24"/>
    <mergeCell ref="D23:E24"/>
    <mergeCell ref="C41:C45"/>
    <mergeCell ref="D42:E45"/>
  </mergeCells>
  <phoneticPr fontId="7"/>
  <hyperlinks>
    <hyperlink ref="G23" location="参４_申請!A1"/>
    <hyperlink ref="G24" location="参４_申請_事業計画!A1"/>
    <hyperlink ref="G25" location="別紙１①!A1"/>
    <hyperlink ref="G26" location="別紙１②!A1"/>
    <hyperlink ref="G27" location="別紙１③!A1"/>
    <hyperlink ref="G28" location="別紙２①!A1"/>
    <hyperlink ref="G29" location="別紙２①!A1"/>
    <hyperlink ref="G30" location="別紙３!A1"/>
    <hyperlink ref="G31" location="別紙４!A1"/>
    <hyperlink ref="G32" location="別紙５!A1"/>
    <hyperlink ref="G34" location="別紙７!A1"/>
    <hyperlink ref="G35" location="'別紙７（別添）'!A1"/>
    <hyperlink ref="G41" location="別紙２①!A1"/>
    <hyperlink ref="G42" location="'別紙２②（ネットワーク化活動計画）'!A1"/>
    <hyperlink ref="G43" location="'別紙２③（ネットワーク化）'!Print_Area"/>
    <hyperlink ref="G44" location="'別紙２④（統合）'!A1"/>
    <hyperlink ref="G45" location="'別紙２⑤（多様な組織等の参画）'!A1"/>
    <hyperlink ref="G48" location="参12!A1"/>
    <hyperlink ref="G49" location="参13!A1"/>
    <hyperlink ref="G50" location="参14!A1"/>
    <hyperlink ref="G52" location="支出に係る届出!A1"/>
    <hyperlink ref="G57" location="'実施状況報告（様式2）'!A1"/>
    <hyperlink ref="G36" location="別紙８!A1"/>
    <hyperlink ref="G37" location="別紙９!A1"/>
    <hyperlink ref="G33" location="別紙６!A1"/>
    <hyperlink ref="G51" location="'活動記録（参考） '!A1"/>
  </hyperlinks>
  <pageMargins left="0.70866141732283472" right="0.70866141732283472" top="0.74803149606299213" bottom="0.74803149606299213" header="0.31496062992125984" footer="0.31496062992125984"/>
  <pageSetup paperSize="9" scale="83" fitToWidth="1" fitToHeight="1" orientation="portrait" usePrinterDefaults="1" r:id="rId1"/>
  <rowBreaks count="2" manualBreakCount="2">
    <brk id="45" max="6" man="1"/>
    <brk id="53"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9">
    <tabColor rgb="FFCCFFCC"/>
    <pageSetUpPr fitToPage="1"/>
  </sheetPr>
  <dimension ref="A1:CJ69"/>
  <sheetViews>
    <sheetView showGridLines="0" view="pageBreakPreview" zoomScale="90" zoomScaleSheetLayoutView="90" workbookViewId="0"/>
  </sheetViews>
  <sheetFormatPr defaultRowHeight="13.5"/>
  <cols>
    <col min="1" max="1" width="2.875" customWidth="1"/>
    <col min="2" max="35" width="2.625" style="267" customWidth="1"/>
  </cols>
  <sheetData>
    <row r="1" spans="1:35" ht="15.6" customHeight="1">
      <c r="A1" s="977"/>
      <c r="AH1" s="995" t="s">
        <v>1043</v>
      </c>
      <c r="AI1" s="996"/>
    </row>
    <row r="2" spans="1:35" s="95" customFormat="1" ht="15.6" customHeight="1">
      <c r="A2" s="976"/>
      <c r="B2" s="98" t="s">
        <v>168</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7"/>
    </row>
    <row r="3" spans="1:35" s="267" customFormat="1" ht="36" customHeight="1">
      <c r="A3" s="978"/>
      <c r="B3" s="981" t="s">
        <v>1046</v>
      </c>
      <c r="C3" s="981"/>
      <c r="D3" s="981"/>
      <c r="E3" s="981"/>
      <c r="F3" s="981" t="s">
        <v>1048</v>
      </c>
      <c r="G3" s="981"/>
      <c r="H3" s="981"/>
      <c r="I3" s="981"/>
      <c r="J3" s="981"/>
      <c r="K3" s="981"/>
      <c r="L3" s="981" t="s">
        <v>805</v>
      </c>
      <c r="M3" s="981"/>
      <c r="N3" s="981"/>
      <c r="O3" s="981"/>
      <c r="P3" s="981"/>
      <c r="Q3" s="981"/>
      <c r="R3" s="981"/>
      <c r="S3" s="981" t="s">
        <v>928</v>
      </c>
      <c r="T3" s="981"/>
      <c r="U3" s="981"/>
      <c r="V3" s="981"/>
      <c r="W3" s="981"/>
      <c r="X3" s="981"/>
      <c r="Y3" s="981"/>
      <c r="Z3" s="981"/>
      <c r="AA3" s="981"/>
      <c r="AB3" s="981"/>
      <c r="AC3" s="981" t="s">
        <v>1049</v>
      </c>
      <c r="AD3" s="981"/>
      <c r="AE3" s="981"/>
      <c r="AF3" s="981"/>
      <c r="AG3" s="981"/>
      <c r="AH3" s="981"/>
      <c r="AI3" s="996"/>
    </row>
    <row r="4" spans="1:35" s="267" customFormat="1" ht="46.9" customHeight="1">
      <c r="A4" s="978"/>
      <c r="B4" s="982" t="s">
        <v>1053</v>
      </c>
      <c r="C4" s="984"/>
      <c r="D4" s="984"/>
      <c r="E4" s="985"/>
      <c r="F4" s="986" t="s">
        <v>1054</v>
      </c>
      <c r="G4" s="986"/>
      <c r="H4" s="986"/>
      <c r="I4" s="986"/>
      <c r="J4" s="986"/>
      <c r="K4" s="986"/>
      <c r="L4" s="988" t="s">
        <v>460</v>
      </c>
      <c r="M4" s="989"/>
      <c r="N4" s="989"/>
      <c r="O4" s="989"/>
      <c r="P4" s="989"/>
      <c r="Q4" s="989"/>
      <c r="R4" s="990"/>
      <c r="S4" s="991" t="s">
        <v>544</v>
      </c>
      <c r="T4" s="993"/>
      <c r="U4" s="993"/>
      <c r="V4" s="993"/>
      <c r="W4" s="993"/>
      <c r="X4" s="993"/>
      <c r="Y4" s="993"/>
      <c r="Z4" s="993"/>
      <c r="AA4" s="993"/>
      <c r="AB4" s="994"/>
      <c r="AC4" s="988" t="s">
        <v>1057</v>
      </c>
      <c r="AD4" s="989"/>
      <c r="AE4" s="989"/>
      <c r="AF4" s="989"/>
      <c r="AG4" s="989"/>
      <c r="AH4" s="990"/>
      <c r="AI4" s="996"/>
    </row>
    <row r="5" spans="1:35" s="267" customFormat="1" ht="49.15" customHeight="1">
      <c r="A5" s="978"/>
      <c r="B5" s="982" t="s">
        <v>1060</v>
      </c>
      <c r="C5" s="984"/>
      <c r="D5" s="984"/>
      <c r="E5" s="985"/>
      <c r="F5" s="986" t="s">
        <v>1061</v>
      </c>
      <c r="G5" s="986"/>
      <c r="H5" s="986"/>
      <c r="I5" s="986"/>
      <c r="J5" s="986"/>
      <c r="K5" s="986"/>
      <c r="L5" s="988" t="s">
        <v>460</v>
      </c>
      <c r="M5" s="989"/>
      <c r="N5" s="989"/>
      <c r="O5" s="989"/>
      <c r="P5" s="989"/>
      <c r="Q5" s="989"/>
      <c r="R5" s="990"/>
      <c r="S5" s="991" t="s">
        <v>544</v>
      </c>
      <c r="T5" s="993"/>
      <c r="U5" s="993"/>
      <c r="V5" s="993"/>
      <c r="W5" s="993"/>
      <c r="X5" s="993"/>
      <c r="Y5" s="993"/>
      <c r="Z5" s="993"/>
      <c r="AA5" s="993"/>
      <c r="AB5" s="994"/>
      <c r="AC5" s="988" t="s">
        <v>1057</v>
      </c>
      <c r="AD5" s="989"/>
      <c r="AE5" s="989"/>
      <c r="AF5" s="989"/>
      <c r="AG5" s="989"/>
      <c r="AH5" s="990"/>
      <c r="AI5" s="996"/>
    </row>
    <row r="6" spans="1:35" s="267" customFormat="1" ht="54" customHeight="1">
      <c r="A6" s="978"/>
      <c r="B6" s="981" t="s">
        <v>167</v>
      </c>
      <c r="C6" s="981"/>
      <c r="D6" s="981"/>
      <c r="E6" s="981"/>
      <c r="F6" s="987" t="s">
        <v>1062</v>
      </c>
      <c r="G6" s="987"/>
      <c r="H6" s="987"/>
      <c r="I6" s="987"/>
      <c r="J6" s="987"/>
      <c r="K6" s="987"/>
      <c r="L6" s="987" t="s">
        <v>1064</v>
      </c>
      <c r="M6" s="987"/>
      <c r="N6" s="987"/>
      <c r="O6" s="987"/>
      <c r="P6" s="987"/>
      <c r="Q6" s="987"/>
      <c r="R6" s="987"/>
      <c r="S6" s="992" t="s">
        <v>616</v>
      </c>
      <c r="T6" s="992"/>
      <c r="U6" s="992"/>
      <c r="V6" s="992"/>
      <c r="W6" s="992"/>
      <c r="X6" s="992"/>
      <c r="Y6" s="992"/>
      <c r="Z6" s="992"/>
      <c r="AA6" s="992"/>
      <c r="AB6" s="992"/>
      <c r="AC6" s="987" t="s">
        <v>790</v>
      </c>
      <c r="AD6" s="987"/>
      <c r="AE6" s="987"/>
      <c r="AF6" s="987"/>
      <c r="AG6" s="987"/>
      <c r="AH6" s="987"/>
      <c r="AI6" s="996"/>
    </row>
    <row r="7" spans="1:35" s="267" customFormat="1" ht="13.5" customHeight="1">
      <c r="A7" s="978"/>
      <c r="AI7" s="996"/>
    </row>
    <row r="8" spans="1:35" s="267" customFormat="1" ht="13.5" customHeight="1">
      <c r="A8" s="978"/>
      <c r="AI8" s="996"/>
    </row>
    <row r="9" spans="1:35">
      <c r="A9" s="977"/>
      <c r="AI9" s="996"/>
    </row>
    <row r="10" spans="1:35" s="267" customFormat="1" ht="13.5" customHeight="1">
      <c r="A10" s="978"/>
      <c r="AI10" s="996"/>
    </row>
    <row r="11" spans="1:35" s="267" customFormat="1" ht="13.5" customHeight="1">
      <c r="A11" s="978"/>
      <c r="AI11" s="996"/>
    </row>
    <row r="12" spans="1:35" s="267" customFormat="1" ht="13.5" customHeight="1">
      <c r="A12" s="978"/>
      <c r="AI12" s="996"/>
    </row>
    <row r="13" spans="1:35" s="267" customFormat="1" ht="13.5" customHeight="1">
      <c r="A13" s="978"/>
      <c r="AI13" s="996"/>
    </row>
    <row r="14" spans="1:35" s="267" customFormat="1" ht="13.5" customHeight="1">
      <c r="A14" s="978"/>
      <c r="AI14" s="996"/>
    </row>
    <row r="15" spans="1:35" s="267" customFormat="1" ht="13.5" customHeight="1">
      <c r="A15" s="978"/>
      <c r="AI15" s="996"/>
    </row>
    <row r="16" spans="1:35" s="267" customFormat="1" ht="13.5" customHeight="1">
      <c r="A16" s="978"/>
      <c r="AI16" s="996"/>
    </row>
    <row r="17" spans="1:88" s="267" customFormat="1" ht="13.5" customHeight="1">
      <c r="A17" s="978"/>
      <c r="AI17" s="996"/>
    </row>
    <row r="18" spans="1:88" s="267" customFormat="1" ht="13.5" customHeight="1">
      <c r="A18" s="978"/>
      <c r="AI18" s="996"/>
    </row>
    <row r="19" spans="1:88" s="267" customFormat="1" ht="13.5" customHeight="1">
      <c r="A19" s="978"/>
      <c r="AI19" s="996"/>
    </row>
    <row r="20" spans="1:88" s="267" customFormat="1" ht="13.5" customHeight="1">
      <c r="A20" s="978"/>
      <c r="AI20" s="996"/>
    </row>
    <row r="21" spans="1:88" s="267" customFormat="1" ht="13.5" customHeight="1">
      <c r="A21" s="978"/>
      <c r="AI21" s="996"/>
    </row>
    <row r="22" spans="1:88" s="267" customFormat="1" ht="13.5" customHeight="1">
      <c r="A22" s="978"/>
      <c r="AI22" s="996"/>
    </row>
    <row r="23" spans="1:88" s="267" customFormat="1" ht="13.5" customHeight="1">
      <c r="A23" s="978"/>
      <c r="AI23" s="996"/>
    </row>
    <row r="24" spans="1:88" s="267" customFormat="1">
      <c r="A24" s="979"/>
      <c r="AI24" s="996"/>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row>
    <row r="25" spans="1:88" s="267" customFormat="1" ht="13.5" customHeight="1">
      <c r="A25" s="978"/>
      <c r="AI25" s="996"/>
    </row>
    <row r="26" spans="1:88" s="267" customFormat="1" ht="13.5" customHeight="1">
      <c r="A26" s="978"/>
      <c r="AI26" s="996"/>
    </row>
    <row r="27" spans="1:88" s="267" customFormat="1" ht="13.5" customHeight="1">
      <c r="A27" s="978"/>
      <c r="AI27" s="996"/>
    </row>
    <row r="28" spans="1:88" s="267" customFormat="1" ht="13.5" customHeight="1">
      <c r="A28" s="978"/>
      <c r="AI28" s="996"/>
    </row>
    <row r="29" spans="1:88" s="267" customFormat="1" ht="13.5" customHeight="1">
      <c r="A29" s="978"/>
      <c r="AI29" s="996"/>
    </row>
    <row r="30" spans="1:88" s="267" customFormat="1" ht="13.5" customHeight="1">
      <c r="A30" s="978"/>
      <c r="AI30" s="996"/>
    </row>
    <row r="31" spans="1:88" s="267" customFormat="1" ht="13.5" customHeight="1">
      <c r="A31" s="978"/>
      <c r="AI31" s="996"/>
    </row>
    <row r="32" spans="1:88" s="267" customFormat="1" ht="13.5" customHeight="1">
      <c r="A32" s="980"/>
      <c r="B32" s="983"/>
      <c r="C32" s="983"/>
      <c r="D32" s="983"/>
      <c r="E32" s="983"/>
      <c r="F32" s="983"/>
      <c r="G32" s="983"/>
      <c r="H32" s="983"/>
      <c r="I32" s="983"/>
      <c r="J32" s="983"/>
      <c r="K32" s="983"/>
      <c r="L32" s="983"/>
      <c r="M32" s="983"/>
      <c r="N32" s="983"/>
      <c r="O32" s="983"/>
      <c r="P32" s="983"/>
      <c r="Q32" s="983"/>
      <c r="R32" s="983"/>
      <c r="S32" s="983"/>
      <c r="T32" s="983"/>
      <c r="U32" s="983"/>
      <c r="V32" s="983"/>
      <c r="W32" s="983"/>
      <c r="X32" s="983"/>
      <c r="Y32" s="983"/>
      <c r="Z32" s="983"/>
      <c r="AA32" s="983"/>
      <c r="AB32" s="983"/>
      <c r="AC32" s="983"/>
      <c r="AD32" s="983"/>
      <c r="AE32" s="983"/>
      <c r="AF32" s="983"/>
      <c r="AG32" s="983"/>
      <c r="AH32" s="983"/>
      <c r="AI32" s="998"/>
    </row>
    <row r="33" s="267" customFormat="1" ht="27" customHeight="1"/>
    <row r="34" s="267" customFormat="1" ht="13.5" customHeight="1"/>
    <row r="35" s="267" customFormat="1" ht="13.5" customHeight="1"/>
    <row r="36" s="267" customFormat="1" ht="13.5" customHeight="1"/>
    <row r="37" s="267" customFormat="1" ht="13.5" customHeight="1"/>
    <row r="38" s="267" customFormat="1" ht="13.5" customHeight="1"/>
    <row r="39" s="267" customFormat="1"/>
    <row r="40" s="267" customFormat="1" ht="13.5" customHeight="1"/>
    <row r="41" s="267" customFormat="1" ht="13.5" customHeight="1"/>
    <row r="42" s="267" customFormat="1" ht="13.5" customHeight="1"/>
    <row r="43" s="267" customFormat="1" ht="13.5" customHeight="1"/>
    <row r="44" s="267" customFormat="1" ht="13.5" customHeight="1"/>
    <row r="45" s="267" customFormat="1" ht="13.5" customHeight="1"/>
    <row r="46" s="267" customFormat="1" ht="13.5" customHeight="1"/>
    <row r="47" s="267" customFormat="1" ht="13.5" customHeight="1"/>
    <row r="48" s="267" customFormat="1" ht="13.5" customHeight="1"/>
    <row r="49" s="267" customFormat="1" ht="13.5" customHeight="1"/>
    <row r="50" s="267" customFormat="1" ht="13.5" customHeight="1"/>
    <row r="51" s="267" customFormat="1" ht="13.5" customHeight="1"/>
    <row r="52" s="267" customFormat="1" ht="27" customHeight="1"/>
    <row r="53" s="267" customFormat="1" ht="13.5" customHeight="1"/>
    <row r="54" s="267" customFormat="1" ht="27" customHeight="1"/>
    <row r="55" s="267" customFormat="1" ht="13.5" customHeight="1"/>
    <row r="56" s="267" customFormat="1" ht="13.5" customHeight="1"/>
    <row r="57" s="267" customFormat="1" ht="13.5" customHeight="1"/>
    <row r="58" s="267" customFormat="1" ht="13.5" customHeight="1"/>
    <row r="59" s="267" customFormat="1" ht="13.5" customHeight="1"/>
    <row r="60" s="267" customFormat="1" ht="13.5" customHeight="1"/>
    <row r="61" s="267" customFormat="1" ht="13.5" customHeight="1"/>
    <row r="62" s="267" customFormat="1" ht="13.5" customHeight="1"/>
    <row r="63" s="267" customFormat="1" ht="13.5" customHeight="1"/>
    <row r="64" s="267" customFormat="1" ht="27" customHeight="1"/>
    <row r="65" s="267" customFormat="1" ht="27" customHeight="1"/>
    <row r="68" s="267" customFormat="1"/>
    <row r="69" s="267" customFormat="1"/>
    <row r="86" ht="40.5" customHeight="1"/>
    <row r="114" ht="13.5" customHeight="1"/>
    <row r="129" ht="13.5" customHeight="1"/>
    <row r="138" ht="40.5" customHeight="1"/>
    <row r="139" ht="40.5" customHeight="1"/>
  </sheetData>
  <mergeCells count="20">
    <mergeCell ref="B3:E3"/>
    <mergeCell ref="F3:K3"/>
    <mergeCell ref="L3:R3"/>
    <mergeCell ref="S3:AB3"/>
    <mergeCell ref="AC3:AH3"/>
    <mergeCell ref="B4:E4"/>
    <mergeCell ref="F4:K4"/>
    <mergeCell ref="L4:R4"/>
    <mergeCell ref="S4:AB4"/>
    <mergeCell ref="AC4:AH4"/>
    <mergeCell ref="B5:E5"/>
    <mergeCell ref="F5:K5"/>
    <mergeCell ref="L5:R5"/>
    <mergeCell ref="S5:AB5"/>
    <mergeCell ref="AC5:AH5"/>
    <mergeCell ref="B6:E6"/>
    <mergeCell ref="F6:K6"/>
    <mergeCell ref="L6:R6"/>
    <mergeCell ref="S6:AB6"/>
    <mergeCell ref="AC6:AH6"/>
  </mergeCells>
  <phoneticPr fontId="7"/>
  <pageMargins left="0.7" right="0.7" top="0.75" bottom="0.75" header="0.3" footer="0.3"/>
  <pageSetup paperSize="9"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0">
    <tabColor rgb="FFCCFFCC"/>
  </sheetPr>
  <dimension ref="A1:AY33"/>
  <sheetViews>
    <sheetView showGridLines="0" view="pageBreakPreview" zoomScale="90" zoomScaleNormal="80" zoomScaleSheetLayoutView="90" workbookViewId="0"/>
  </sheetViews>
  <sheetFormatPr defaultRowHeight="13.5"/>
  <cols>
    <col min="1" max="53" width="2.875" customWidth="1"/>
  </cols>
  <sheetData>
    <row r="1" spans="1:47" s="95" customFormat="1" ht="18" customHeight="1">
      <c r="A1" s="999"/>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999"/>
      <c r="AK1" s="999"/>
      <c r="AL1" s="999"/>
      <c r="AM1" s="999"/>
      <c r="AN1" s="999"/>
      <c r="AO1" s="999"/>
      <c r="AP1" s="999"/>
      <c r="AQ1" s="999"/>
      <c r="AR1" s="999"/>
      <c r="AS1" s="999"/>
      <c r="AT1" s="1058" t="s">
        <v>241</v>
      </c>
      <c r="AU1" s="1063"/>
    </row>
    <row r="2" spans="1:47" s="95" customFormat="1" ht="21.95" customHeight="1">
      <c r="A2" s="1000" t="s">
        <v>277</v>
      </c>
      <c r="B2" s="999"/>
      <c r="C2" s="1008">
        <v>7</v>
      </c>
      <c r="D2" s="1000" t="s">
        <v>443</v>
      </c>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c r="AH2" s="999"/>
      <c r="AI2" s="999"/>
      <c r="AJ2" s="999"/>
      <c r="AK2" s="999"/>
      <c r="AL2" s="999"/>
      <c r="AM2" s="999"/>
      <c r="AN2" s="999"/>
      <c r="AO2" s="999"/>
      <c r="AP2" s="999"/>
      <c r="AQ2" s="999"/>
      <c r="AR2" s="999"/>
      <c r="AS2" s="999"/>
      <c r="AT2" s="999"/>
      <c r="AU2" s="1063"/>
    </row>
    <row r="3" spans="1:47" s="95" customFormat="1" ht="36" customHeight="1">
      <c r="A3" s="542" t="s">
        <v>1069</v>
      </c>
      <c r="B3" s="1004"/>
      <c r="C3" s="1004"/>
      <c r="D3" s="1012"/>
      <c r="E3" s="1012"/>
      <c r="F3" s="1012"/>
      <c r="G3" s="1012"/>
      <c r="H3" s="1012"/>
      <c r="I3" s="1012"/>
      <c r="J3" s="1012"/>
      <c r="K3" s="1012"/>
      <c r="L3" s="542" t="s">
        <v>1063</v>
      </c>
      <c r="M3" s="1004"/>
      <c r="N3" s="1004"/>
      <c r="O3" s="482" t="str">
        <f>はじめに!D3</f>
        <v>広島県</v>
      </c>
      <c r="P3" s="482"/>
      <c r="Q3" s="482"/>
      <c r="R3" s="482"/>
      <c r="S3" s="482"/>
      <c r="T3" s="482"/>
      <c r="U3" s="1004" t="s">
        <v>1074</v>
      </c>
      <c r="V3" s="1004"/>
      <c r="W3" s="1004"/>
      <c r="X3" s="1004"/>
      <c r="Y3" s="1004"/>
      <c r="Z3" s="1011"/>
      <c r="AA3" s="1011"/>
      <c r="AB3" s="1011"/>
      <c r="AC3" s="1011"/>
      <c r="AD3" s="1011"/>
      <c r="AE3" s="1011"/>
      <c r="AF3" s="1011"/>
      <c r="AG3" s="1011"/>
      <c r="AH3" s="1011"/>
      <c r="AI3" s="1011"/>
      <c r="AJ3" s="1004" t="s">
        <v>324</v>
      </c>
      <c r="AK3" s="1004"/>
      <c r="AL3" s="1004"/>
      <c r="AM3" s="1004"/>
      <c r="AN3" s="1012"/>
      <c r="AO3" s="1012"/>
      <c r="AP3" s="1012"/>
      <c r="AQ3" s="1012"/>
      <c r="AR3" s="1012"/>
      <c r="AS3" s="1012"/>
      <c r="AT3" s="1012"/>
    </row>
    <row r="4" spans="1:47" s="95" customFormat="1" ht="18" customHeight="1">
      <c r="A4" s="1001" t="s">
        <v>675</v>
      </c>
      <c r="B4" s="1005"/>
      <c r="C4" s="1009"/>
      <c r="D4" s="1009"/>
      <c r="E4" s="1009"/>
      <c r="F4" s="429" t="s">
        <v>1075</v>
      </c>
      <c r="G4" s="429"/>
      <c r="H4" s="439"/>
      <c r="I4" s="1019" t="s">
        <v>1076</v>
      </c>
      <c r="J4" s="1026"/>
      <c r="K4" s="1026"/>
      <c r="L4" s="1026"/>
      <c r="M4" s="1026"/>
      <c r="N4" s="1026"/>
      <c r="O4" s="1026"/>
      <c r="P4" s="1026"/>
      <c r="Q4" s="1026"/>
      <c r="R4" s="1026"/>
      <c r="S4" s="1026"/>
      <c r="T4" s="1026"/>
      <c r="U4" s="1026"/>
      <c r="V4" s="1038"/>
      <c r="W4" s="1042" t="s">
        <v>1077</v>
      </c>
      <c r="X4" s="1042"/>
      <c r="Y4" s="1042"/>
      <c r="Z4" s="1042"/>
      <c r="AA4" s="1042"/>
      <c r="AB4" s="1042"/>
      <c r="AC4" s="1042"/>
      <c r="AD4" s="1042"/>
      <c r="AE4" s="1042"/>
      <c r="AF4" s="1042"/>
      <c r="AG4" s="1042"/>
      <c r="AH4" s="1042"/>
      <c r="AI4" s="1042"/>
      <c r="AJ4" s="1042"/>
      <c r="AK4" s="1042"/>
      <c r="AL4" s="1042"/>
      <c r="AM4" s="1042"/>
      <c r="AN4" s="1042"/>
      <c r="AO4" s="1042"/>
      <c r="AP4" s="1042"/>
      <c r="AQ4" s="1042"/>
      <c r="AR4" s="1042"/>
      <c r="AS4" s="1042"/>
      <c r="AT4" s="1042"/>
      <c r="AU4" s="112"/>
    </row>
    <row r="5" spans="1:47" s="95" customFormat="1" ht="18" customHeight="1">
      <c r="A5" s="1002"/>
      <c r="B5" s="1006"/>
      <c r="C5" s="1010"/>
      <c r="D5" s="1010"/>
      <c r="E5" s="1010"/>
      <c r="F5" s="471"/>
      <c r="G5" s="471"/>
      <c r="H5" s="1015"/>
      <c r="I5" s="1020" t="s">
        <v>1081</v>
      </c>
      <c r="J5" s="1027"/>
      <c r="K5" s="1027"/>
      <c r="L5" s="1027"/>
      <c r="M5" s="1027"/>
      <c r="N5" s="1027"/>
      <c r="O5" s="1027"/>
      <c r="P5" s="1027"/>
      <c r="Q5" s="1027"/>
      <c r="R5" s="1027"/>
      <c r="S5" s="1027"/>
      <c r="T5" s="1027"/>
      <c r="U5" s="1027"/>
      <c r="V5" s="1039"/>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12"/>
    </row>
    <row r="6" spans="1:47" s="95" customFormat="1" ht="18" customHeight="1">
      <c r="A6" s="1002"/>
      <c r="B6" s="1006"/>
      <c r="C6" s="1010"/>
      <c r="D6" s="1010"/>
      <c r="E6" s="1010"/>
      <c r="F6" s="267"/>
      <c r="G6" s="267"/>
      <c r="H6" s="1016"/>
      <c r="I6" s="1021"/>
      <c r="J6" s="97"/>
      <c r="K6" s="97"/>
      <c r="L6" s="982" t="s">
        <v>1084</v>
      </c>
      <c r="M6" s="429"/>
      <c r="N6" s="429"/>
      <c r="O6" s="429"/>
      <c r="P6" s="429"/>
      <c r="Q6" s="429"/>
      <c r="R6" s="429"/>
      <c r="S6" s="429"/>
      <c r="T6" s="429"/>
      <c r="U6" s="429"/>
      <c r="V6" s="439"/>
      <c r="W6" s="1043" t="s">
        <v>1085</v>
      </c>
      <c r="X6" s="1049"/>
      <c r="Y6" s="1049"/>
      <c r="Z6" s="1049"/>
      <c r="AA6" s="1049"/>
      <c r="AB6" s="1049"/>
      <c r="AC6" s="1049"/>
      <c r="AD6" s="1049"/>
      <c r="AE6" s="1049"/>
      <c r="AF6" s="1049"/>
      <c r="AG6" s="1049"/>
      <c r="AH6" s="1049"/>
      <c r="AI6" s="1049"/>
      <c r="AJ6" s="1049"/>
      <c r="AK6" s="1049"/>
      <c r="AL6" s="1049"/>
      <c r="AM6" s="1049"/>
      <c r="AN6" s="1055"/>
      <c r="AO6" s="1057" t="s">
        <v>1085</v>
      </c>
      <c r="AP6" s="1057"/>
      <c r="AQ6" s="1057"/>
      <c r="AR6" s="1057"/>
      <c r="AS6" s="1057"/>
      <c r="AT6" s="1057"/>
      <c r="AU6" s="112"/>
    </row>
    <row r="7" spans="1:47" s="95" customFormat="1" ht="18" customHeight="1">
      <c r="A7" s="1002"/>
      <c r="B7" s="1006"/>
      <c r="C7" s="267"/>
      <c r="D7" s="267"/>
      <c r="E7" s="267"/>
      <c r="F7" s="1013"/>
      <c r="G7" s="1013"/>
      <c r="H7" s="1017"/>
      <c r="I7" s="1021"/>
      <c r="J7" s="97"/>
      <c r="K7" s="97"/>
      <c r="L7" s="1035"/>
      <c r="M7" s="471"/>
      <c r="N7" s="471"/>
      <c r="O7" s="471"/>
      <c r="P7" s="1020" t="s">
        <v>956</v>
      </c>
      <c r="Q7" s="1027"/>
      <c r="R7" s="1027"/>
      <c r="S7" s="1027"/>
      <c r="T7" s="1027"/>
      <c r="U7" s="1027"/>
      <c r="V7" s="1039"/>
      <c r="W7" s="1044"/>
      <c r="X7" s="1050"/>
      <c r="Y7" s="1050"/>
      <c r="Z7" s="1050"/>
      <c r="AA7" s="1050"/>
      <c r="AB7" s="1050"/>
      <c r="AC7" s="1050"/>
      <c r="AD7" s="1050"/>
      <c r="AE7" s="1050"/>
      <c r="AF7" s="1050"/>
      <c r="AG7" s="1050"/>
      <c r="AH7" s="1050"/>
      <c r="AI7" s="1050"/>
      <c r="AJ7" s="1050"/>
      <c r="AK7" s="1050"/>
      <c r="AL7" s="1050"/>
      <c r="AM7" s="1050"/>
      <c r="AN7" s="1056"/>
      <c r="AO7" s="1057"/>
      <c r="AP7" s="1057"/>
      <c r="AQ7" s="1057"/>
      <c r="AR7" s="1057"/>
      <c r="AS7" s="1057"/>
      <c r="AT7" s="1057"/>
      <c r="AU7" s="112"/>
    </row>
    <row r="8" spans="1:47" s="95" customFormat="1" ht="18" customHeight="1">
      <c r="A8" s="1002"/>
      <c r="B8" s="1006"/>
      <c r="C8" s="471" t="s">
        <v>1075</v>
      </c>
      <c r="D8" s="471"/>
      <c r="E8" s="471"/>
      <c r="F8" s="1013"/>
      <c r="G8" s="1013"/>
      <c r="H8" s="1017"/>
      <c r="I8" s="1021"/>
      <c r="J8" s="97"/>
      <c r="K8" s="97"/>
      <c r="L8" s="1035"/>
      <c r="M8" s="471"/>
      <c r="N8" s="471"/>
      <c r="O8" s="471"/>
      <c r="P8" s="1037"/>
      <c r="Q8" s="97"/>
      <c r="R8" s="97"/>
      <c r="S8" s="97"/>
      <c r="T8" s="97"/>
      <c r="U8" s="97"/>
      <c r="V8" s="1040"/>
      <c r="W8" s="1042" t="s">
        <v>1088</v>
      </c>
      <c r="X8" s="1042"/>
      <c r="Y8" s="1042" t="s">
        <v>919</v>
      </c>
      <c r="Z8" s="1042"/>
      <c r="AA8" s="1042" t="s">
        <v>406</v>
      </c>
      <c r="AB8" s="1042"/>
      <c r="AC8" s="1042" t="s">
        <v>1089</v>
      </c>
      <c r="AD8" s="1042"/>
      <c r="AE8" s="1042" t="s">
        <v>1090</v>
      </c>
      <c r="AF8" s="1042"/>
      <c r="AG8" s="1042" t="s">
        <v>1091</v>
      </c>
      <c r="AH8" s="1042"/>
      <c r="AI8" s="1042" t="s">
        <v>597</v>
      </c>
      <c r="AJ8" s="1042"/>
      <c r="AK8" s="1042" t="s">
        <v>1092</v>
      </c>
      <c r="AL8" s="1042"/>
      <c r="AM8" s="1042" t="s">
        <v>1093</v>
      </c>
      <c r="AN8" s="1042"/>
      <c r="AO8" s="1042" t="s">
        <v>904</v>
      </c>
      <c r="AP8" s="1042"/>
      <c r="AQ8" s="1042" t="s">
        <v>1094</v>
      </c>
      <c r="AR8" s="1042"/>
      <c r="AS8" s="1042" t="s">
        <v>1097</v>
      </c>
      <c r="AT8" s="1042"/>
      <c r="AU8" s="112"/>
    </row>
    <row r="9" spans="1:47" s="95" customFormat="1" ht="18" customHeight="1">
      <c r="A9" s="1002"/>
      <c r="B9" s="1006"/>
      <c r="C9" s="419"/>
      <c r="D9" s="419"/>
      <c r="E9" s="419"/>
      <c r="F9" s="1014"/>
      <c r="G9" s="1014"/>
      <c r="H9" s="1018"/>
      <c r="I9" s="1022"/>
      <c r="J9" s="1028"/>
      <c r="K9" s="1028"/>
      <c r="L9" s="1036"/>
      <c r="M9" s="419"/>
      <c r="N9" s="419"/>
      <c r="O9" s="419"/>
      <c r="P9" s="1022"/>
      <c r="Q9" s="1028"/>
      <c r="R9" s="1028"/>
      <c r="S9" s="1028"/>
      <c r="T9" s="1028"/>
      <c r="U9" s="1028"/>
      <c r="V9" s="1041"/>
      <c r="W9" s="1042"/>
      <c r="X9" s="1042"/>
      <c r="Y9" s="1042"/>
      <c r="Z9" s="1042"/>
      <c r="AA9" s="1042"/>
      <c r="AB9" s="1042"/>
      <c r="AC9" s="1042"/>
      <c r="AD9" s="1042"/>
      <c r="AE9" s="1042"/>
      <c r="AF9" s="1042"/>
      <c r="AG9" s="1042"/>
      <c r="AH9" s="1042"/>
      <c r="AI9" s="1042"/>
      <c r="AJ9" s="1042"/>
      <c r="AK9" s="1042"/>
      <c r="AL9" s="1042"/>
      <c r="AM9" s="1042"/>
      <c r="AN9" s="1042"/>
      <c r="AO9" s="1042"/>
      <c r="AP9" s="1042"/>
      <c r="AQ9" s="1042"/>
      <c r="AR9" s="1042"/>
      <c r="AS9" s="1042"/>
      <c r="AT9" s="1042"/>
      <c r="AU9" s="112"/>
    </row>
    <row r="10" spans="1:47" s="95" customFormat="1" ht="18" customHeight="1">
      <c r="A10" s="1002"/>
      <c r="B10" s="1006"/>
      <c r="C10" s="1011" t="s">
        <v>1099</v>
      </c>
      <c r="D10" s="1011"/>
      <c r="E10" s="1011"/>
      <c r="F10" s="1011"/>
      <c r="G10" s="1011"/>
      <c r="H10" s="1011"/>
      <c r="I10" s="1023"/>
      <c r="J10" s="1029"/>
      <c r="K10" s="1032"/>
      <c r="L10" s="1023"/>
      <c r="M10" s="1029"/>
      <c r="N10" s="1029"/>
      <c r="O10" s="1032"/>
      <c r="P10" s="1023"/>
      <c r="Q10" s="1029"/>
      <c r="R10" s="1029"/>
      <c r="S10" s="1029"/>
      <c r="T10" s="1029"/>
      <c r="U10" s="1029"/>
      <c r="V10" s="1032"/>
      <c r="W10" s="1045"/>
      <c r="X10" s="1051"/>
      <c r="Y10" s="1051"/>
      <c r="Z10" s="1051"/>
      <c r="AA10" s="1051"/>
      <c r="AB10" s="1051"/>
      <c r="AC10" s="1051"/>
      <c r="AD10" s="1051"/>
      <c r="AE10" s="1051"/>
      <c r="AF10" s="1051"/>
      <c r="AG10" s="1051"/>
      <c r="AH10" s="1051"/>
      <c r="AI10" s="1051"/>
      <c r="AJ10" s="1051"/>
      <c r="AK10" s="1051"/>
      <c r="AL10" s="1051"/>
      <c r="AM10" s="1051"/>
      <c r="AN10" s="1051"/>
      <c r="AO10" s="1051"/>
      <c r="AP10" s="1051"/>
      <c r="AQ10" s="1051"/>
      <c r="AR10" s="1051"/>
      <c r="AS10" s="1051"/>
      <c r="AT10" s="1059"/>
      <c r="AU10" s="1063"/>
    </row>
    <row r="11" spans="1:47" s="95" customFormat="1" ht="18" customHeight="1">
      <c r="A11" s="1002"/>
      <c r="B11" s="1006"/>
      <c r="C11" s="1011"/>
      <c r="D11" s="1011"/>
      <c r="E11" s="1011"/>
      <c r="F11" s="1011"/>
      <c r="G11" s="1011"/>
      <c r="H11" s="1011"/>
      <c r="I11" s="1024"/>
      <c r="J11" s="1030"/>
      <c r="K11" s="1033"/>
      <c r="L11" s="1024"/>
      <c r="M11" s="1030"/>
      <c r="N11" s="1030"/>
      <c r="O11" s="1033"/>
      <c r="P11" s="1024"/>
      <c r="Q11" s="1030"/>
      <c r="R11" s="1030"/>
      <c r="S11" s="1030"/>
      <c r="T11" s="1030"/>
      <c r="U11" s="1030"/>
      <c r="V11" s="1033"/>
      <c r="W11" s="1046"/>
      <c r="X11" s="1052"/>
      <c r="Y11" s="1052"/>
      <c r="Z11" s="1052"/>
      <c r="AA11" s="1052"/>
      <c r="AB11" s="1052"/>
      <c r="AC11" s="1052"/>
      <c r="AD11" s="1052"/>
      <c r="AE11" s="1052"/>
      <c r="AF11" s="1052"/>
      <c r="AG11" s="1052"/>
      <c r="AH11" s="1052"/>
      <c r="AI11" s="1052"/>
      <c r="AJ11" s="1052"/>
      <c r="AK11" s="1052"/>
      <c r="AL11" s="1052"/>
      <c r="AM11" s="1052"/>
      <c r="AN11" s="1052"/>
      <c r="AO11" s="1052"/>
      <c r="AP11" s="1052"/>
      <c r="AQ11" s="1052"/>
      <c r="AR11" s="1052"/>
      <c r="AS11" s="1052"/>
      <c r="AT11" s="1060"/>
      <c r="AU11" s="112"/>
    </row>
    <row r="12" spans="1:47" s="95" customFormat="1" ht="18" customHeight="1">
      <c r="A12" s="1002"/>
      <c r="B12" s="1006"/>
      <c r="C12" s="1011"/>
      <c r="D12" s="1011"/>
      <c r="E12" s="1011"/>
      <c r="F12" s="1011"/>
      <c r="G12" s="1011"/>
      <c r="H12" s="1011"/>
      <c r="I12" s="1025"/>
      <c r="J12" s="1031"/>
      <c r="K12" s="1034"/>
      <c r="L12" s="1025"/>
      <c r="M12" s="1031"/>
      <c r="N12" s="1031"/>
      <c r="O12" s="1034"/>
      <c r="P12" s="1025"/>
      <c r="Q12" s="1031"/>
      <c r="R12" s="1031"/>
      <c r="S12" s="1031"/>
      <c r="T12" s="1031"/>
      <c r="U12" s="1031"/>
      <c r="V12" s="1034"/>
      <c r="W12" s="1046"/>
      <c r="X12" s="1052"/>
      <c r="Y12" s="1052"/>
      <c r="Z12" s="1052"/>
      <c r="AA12" s="1052"/>
      <c r="AB12" s="1052"/>
      <c r="AC12" s="1052"/>
      <c r="AD12" s="1052"/>
      <c r="AE12" s="1052"/>
      <c r="AF12" s="1052"/>
      <c r="AG12" s="1052"/>
      <c r="AH12" s="1052"/>
      <c r="AI12" s="1052"/>
      <c r="AJ12" s="1052"/>
      <c r="AK12" s="1052"/>
      <c r="AL12" s="1052"/>
      <c r="AM12" s="1052"/>
      <c r="AN12" s="1052"/>
      <c r="AO12" s="1052"/>
      <c r="AP12" s="1052"/>
      <c r="AQ12" s="1052"/>
      <c r="AR12" s="1052"/>
      <c r="AS12" s="1052"/>
      <c r="AT12" s="1060"/>
      <c r="AU12" s="1063"/>
    </row>
    <row r="13" spans="1:47" s="95" customFormat="1" ht="18" customHeight="1">
      <c r="A13" s="1002"/>
      <c r="B13" s="1006"/>
      <c r="C13" s="1011" t="s">
        <v>1099</v>
      </c>
      <c r="D13" s="1011"/>
      <c r="E13" s="1011"/>
      <c r="F13" s="1011"/>
      <c r="G13" s="1011"/>
      <c r="H13" s="1011"/>
      <c r="I13" s="1023"/>
      <c r="J13" s="1029"/>
      <c r="K13" s="1032"/>
      <c r="L13" s="1023"/>
      <c r="M13" s="1029"/>
      <c r="N13" s="1029"/>
      <c r="O13" s="1032"/>
      <c r="P13" s="1023"/>
      <c r="Q13" s="1029"/>
      <c r="R13" s="1029"/>
      <c r="S13" s="1029"/>
      <c r="T13" s="1029"/>
      <c r="U13" s="1029"/>
      <c r="V13" s="1032"/>
      <c r="W13" s="1046"/>
      <c r="X13" s="1052"/>
      <c r="Y13" s="1052"/>
      <c r="Z13" s="1052"/>
      <c r="AA13" s="1052"/>
      <c r="AB13" s="1052"/>
      <c r="AC13" s="1052"/>
      <c r="AD13" s="1052"/>
      <c r="AE13" s="1052"/>
      <c r="AF13" s="1052"/>
      <c r="AG13" s="1052"/>
      <c r="AH13" s="1052"/>
      <c r="AI13" s="1052"/>
      <c r="AJ13" s="1052"/>
      <c r="AK13" s="1052"/>
      <c r="AL13" s="1052"/>
      <c r="AM13" s="1052"/>
      <c r="AN13" s="1052"/>
      <c r="AO13" s="1052"/>
      <c r="AP13" s="1052"/>
      <c r="AQ13" s="1052"/>
      <c r="AR13" s="1052"/>
      <c r="AS13" s="1052"/>
      <c r="AT13" s="1060"/>
      <c r="AU13" s="112"/>
    </row>
    <row r="14" spans="1:47" s="95" customFormat="1" ht="18" customHeight="1">
      <c r="A14" s="1002"/>
      <c r="B14" s="1006"/>
      <c r="C14" s="1011"/>
      <c r="D14" s="1011"/>
      <c r="E14" s="1011"/>
      <c r="F14" s="1011"/>
      <c r="G14" s="1011"/>
      <c r="H14" s="1011"/>
      <c r="I14" s="1024"/>
      <c r="J14" s="1030"/>
      <c r="K14" s="1033"/>
      <c r="L14" s="1024"/>
      <c r="M14" s="1030"/>
      <c r="N14" s="1030"/>
      <c r="O14" s="1033"/>
      <c r="P14" s="1024"/>
      <c r="Q14" s="1030"/>
      <c r="R14" s="1030"/>
      <c r="S14" s="1030"/>
      <c r="T14" s="1030"/>
      <c r="U14" s="1030"/>
      <c r="V14" s="1033"/>
      <c r="W14" s="1046"/>
      <c r="X14" s="1052"/>
      <c r="Y14" s="1052"/>
      <c r="Z14" s="1052"/>
      <c r="AA14" s="1052"/>
      <c r="AB14" s="1052"/>
      <c r="AC14" s="1052"/>
      <c r="AD14" s="1052"/>
      <c r="AE14" s="1052"/>
      <c r="AF14" s="1052"/>
      <c r="AG14" s="1052"/>
      <c r="AH14" s="1052"/>
      <c r="AI14" s="1052"/>
      <c r="AJ14" s="1052"/>
      <c r="AK14" s="1052"/>
      <c r="AL14" s="1052"/>
      <c r="AM14" s="1052"/>
      <c r="AN14" s="1052"/>
      <c r="AO14" s="1052"/>
      <c r="AP14" s="1052"/>
      <c r="AQ14" s="1052"/>
      <c r="AR14" s="1052"/>
      <c r="AS14" s="1052"/>
      <c r="AT14" s="1060"/>
      <c r="AU14" s="1063"/>
    </row>
    <row r="15" spans="1:47" s="95" customFormat="1" ht="18" customHeight="1">
      <c r="A15" s="1002"/>
      <c r="B15" s="1006"/>
      <c r="C15" s="1011"/>
      <c r="D15" s="1011"/>
      <c r="E15" s="1011"/>
      <c r="F15" s="1011"/>
      <c r="G15" s="1011"/>
      <c r="H15" s="1011"/>
      <c r="I15" s="1025"/>
      <c r="J15" s="1031"/>
      <c r="K15" s="1034"/>
      <c r="L15" s="1025"/>
      <c r="M15" s="1031"/>
      <c r="N15" s="1031"/>
      <c r="O15" s="1034"/>
      <c r="P15" s="1025"/>
      <c r="Q15" s="1031"/>
      <c r="R15" s="1031"/>
      <c r="S15" s="1031"/>
      <c r="T15" s="1031"/>
      <c r="U15" s="1031"/>
      <c r="V15" s="1034"/>
      <c r="W15" s="1046"/>
      <c r="X15" s="1052"/>
      <c r="Y15" s="1052"/>
      <c r="Z15" s="1052"/>
      <c r="AA15" s="1052"/>
      <c r="AB15" s="1052"/>
      <c r="AC15" s="1052"/>
      <c r="AD15" s="1052"/>
      <c r="AE15" s="1052"/>
      <c r="AF15" s="1052"/>
      <c r="AG15" s="1052"/>
      <c r="AH15" s="1052"/>
      <c r="AI15" s="1052"/>
      <c r="AJ15" s="1052"/>
      <c r="AK15" s="1052"/>
      <c r="AL15" s="1052"/>
      <c r="AM15" s="1052"/>
      <c r="AN15" s="1052"/>
      <c r="AO15" s="1052"/>
      <c r="AP15" s="1052"/>
      <c r="AQ15" s="1052"/>
      <c r="AR15" s="1052"/>
      <c r="AS15" s="1052"/>
      <c r="AT15" s="1060"/>
      <c r="AU15" s="112"/>
    </row>
    <row r="16" spans="1:47" s="95" customFormat="1" ht="18" customHeight="1">
      <c r="A16" s="1002"/>
      <c r="B16" s="1006"/>
      <c r="C16" s="1011" t="s">
        <v>1099</v>
      </c>
      <c r="D16" s="1011"/>
      <c r="E16" s="1011"/>
      <c r="F16" s="1011"/>
      <c r="G16" s="1011"/>
      <c r="H16" s="1011"/>
      <c r="I16" s="1023"/>
      <c r="J16" s="1029"/>
      <c r="K16" s="1032"/>
      <c r="L16" s="1023"/>
      <c r="M16" s="1029"/>
      <c r="N16" s="1029"/>
      <c r="O16" s="1032"/>
      <c r="P16" s="1023"/>
      <c r="Q16" s="1029"/>
      <c r="R16" s="1029"/>
      <c r="S16" s="1029"/>
      <c r="T16" s="1029"/>
      <c r="U16" s="1029"/>
      <c r="V16" s="1032"/>
      <c r="W16" s="1046"/>
      <c r="X16" s="1052"/>
      <c r="Y16" s="1052"/>
      <c r="Z16" s="1052"/>
      <c r="AA16" s="1052"/>
      <c r="AB16" s="1052"/>
      <c r="AC16" s="1052"/>
      <c r="AD16" s="1052"/>
      <c r="AE16" s="1052"/>
      <c r="AF16" s="1052"/>
      <c r="AG16" s="1052"/>
      <c r="AH16" s="1052"/>
      <c r="AI16" s="1052"/>
      <c r="AJ16" s="1052"/>
      <c r="AK16" s="1052"/>
      <c r="AL16" s="1052"/>
      <c r="AM16" s="1052"/>
      <c r="AN16" s="1052"/>
      <c r="AO16" s="1052"/>
      <c r="AP16" s="1052"/>
      <c r="AQ16" s="1052"/>
      <c r="AR16" s="1052"/>
      <c r="AS16" s="1052"/>
      <c r="AT16" s="1060"/>
      <c r="AU16" s="1063"/>
    </row>
    <row r="17" spans="1:51" s="95" customFormat="1" ht="18" customHeight="1">
      <c r="A17" s="1002"/>
      <c r="B17" s="1006"/>
      <c r="C17" s="1011"/>
      <c r="D17" s="1011"/>
      <c r="E17" s="1011"/>
      <c r="F17" s="1011"/>
      <c r="G17" s="1011"/>
      <c r="H17" s="1011"/>
      <c r="I17" s="1024"/>
      <c r="J17" s="1030"/>
      <c r="K17" s="1033"/>
      <c r="L17" s="1024"/>
      <c r="M17" s="1030"/>
      <c r="N17" s="1030"/>
      <c r="O17" s="1033"/>
      <c r="P17" s="1024"/>
      <c r="Q17" s="1030"/>
      <c r="R17" s="1030"/>
      <c r="S17" s="1030"/>
      <c r="T17" s="1030"/>
      <c r="U17" s="1030"/>
      <c r="V17" s="1033"/>
      <c r="W17" s="1046"/>
      <c r="X17" s="1052"/>
      <c r="Y17" s="1052"/>
      <c r="Z17" s="1052"/>
      <c r="AA17" s="1052"/>
      <c r="AB17" s="1052"/>
      <c r="AC17" s="1052"/>
      <c r="AD17" s="1052"/>
      <c r="AE17" s="1052"/>
      <c r="AF17" s="1052"/>
      <c r="AG17" s="1052"/>
      <c r="AH17" s="1052"/>
      <c r="AI17" s="1052"/>
      <c r="AJ17" s="1052"/>
      <c r="AK17" s="1052"/>
      <c r="AL17" s="1052"/>
      <c r="AM17" s="1052"/>
      <c r="AN17" s="1052"/>
      <c r="AO17" s="1052"/>
      <c r="AP17" s="1052"/>
      <c r="AQ17" s="1052"/>
      <c r="AR17" s="1052"/>
      <c r="AS17" s="1052"/>
      <c r="AT17" s="1060"/>
      <c r="AU17" s="112"/>
    </row>
    <row r="18" spans="1:51" s="95" customFormat="1" ht="18" customHeight="1">
      <c r="A18" s="1002"/>
      <c r="B18" s="1006"/>
      <c r="C18" s="1011"/>
      <c r="D18" s="1011"/>
      <c r="E18" s="1011"/>
      <c r="F18" s="1011"/>
      <c r="G18" s="1011"/>
      <c r="H18" s="1011"/>
      <c r="I18" s="1025"/>
      <c r="J18" s="1031"/>
      <c r="K18" s="1034"/>
      <c r="L18" s="1025"/>
      <c r="M18" s="1031"/>
      <c r="N18" s="1031"/>
      <c r="O18" s="1034"/>
      <c r="P18" s="1025"/>
      <c r="Q18" s="1031"/>
      <c r="R18" s="1031"/>
      <c r="S18" s="1031"/>
      <c r="T18" s="1031"/>
      <c r="U18" s="1031"/>
      <c r="V18" s="1034"/>
      <c r="W18" s="1046"/>
      <c r="X18" s="1052"/>
      <c r="Y18" s="1052"/>
      <c r="Z18" s="1052"/>
      <c r="AA18" s="1052"/>
      <c r="AB18" s="1052"/>
      <c r="AC18" s="1052"/>
      <c r="AD18" s="1052"/>
      <c r="AE18" s="1052"/>
      <c r="AF18" s="1052"/>
      <c r="AG18" s="1052"/>
      <c r="AH18" s="1052"/>
      <c r="AI18" s="1052"/>
      <c r="AJ18" s="1052"/>
      <c r="AK18" s="1052"/>
      <c r="AL18" s="1052"/>
      <c r="AM18" s="1052"/>
      <c r="AN18" s="1052"/>
      <c r="AO18" s="1052"/>
      <c r="AP18" s="1052"/>
      <c r="AQ18" s="1052"/>
      <c r="AR18" s="1052"/>
      <c r="AS18" s="1052"/>
      <c r="AT18" s="1060"/>
      <c r="AU18" s="1063"/>
    </row>
    <row r="19" spans="1:51" s="95" customFormat="1" ht="18" customHeight="1">
      <c r="A19" s="1002"/>
      <c r="B19" s="1006"/>
      <c r="C19" s="1011"/>
      <c r="D19" s="1011"/>
      <c r="E19" s="1011"/>
      <c r="F19" s="1011"/>
      <c r="G19" s="1011"/>
      <c r="H19" s="1011"/>
      <c r="I19" s="1023"/>
      <c r="J19" s="1029"/>
      <c r="K19" s="1032"/>
      <c r="L19" s="1023"/>
      <c r="M19" s="1029"/>
      <c r="N19" s="1029"/>
      <c r="O19" s="1032"/>
      <c r="P19" s="1023"/>
      <c r="Q19" s="1029"/>
      <c r="R19" s="1029"/>
      <c r="S19" s="1029"/>
      <c r="T19" s="1029"/>
      <c r="U19" s="1029"/>
      <c r="V19" s="1032"/>
      <c r="W19" s="1046"/>
      <c r="X19" s="1052"/>
      <c r="Y19" s="1052"/>
      <c r="Z19" s="1052"/>
      <c r="AA19" s="1052"/>
      <c r="AB19" s="1052"/>
      <c r="AC19" s="1052"/>
      <c r="AD19" s="1052"/>
      <c r="AE19" s="1052"/>
      <c r="AF19" s="1052"/>
      <c r="AG19" s="1052"/>
      <c r="AH19" s="1052"/>
      <c r="AI19" s="1052"/>
      <c r="AJ19" s="1052"/>
      <c r="AK19" s="1052"/>
      <c r="AL19" s="1052"/>
      <c r="AM19" s="1052"/>
      <c r="AN19" s="1052"/>
      <c r="AO19" s="1052"/>
      <c r="AP19" s="1052"/>
      <c r="AQ19" s="1052"/>
      <c r="AR19" s="1052"/>
      <c r="AS19" s="1052"/>
      <c r="AT19" s="1060"/>
      <c r="AU19" s="112"/>
    </row>
    <row r="20" spans="1:51" s="95" customFormat="1" ht="18" customHeight="1">
      <c r="A20" s="1002"/>
      <c r="B20" s="1006"/>
      <c r="C20" s="1011"/>
      <c r="D20" s="1011"/>
      <c r="E20" s="1011"/>
      <c r="F20" s="1011"/>
      <c r="G20" s="1011"/>
      <c r="H20" s="1011"/>
      <c r="I20" s="1024"/>
      <c r="J20" s="1030"/>
      <c r="K20" s="1033"/>
      <c r="L20" s="1024"/>
      <c r="M20" s="1030"/>
      <c r="N20" s="1030"/>
      <c r="O20" s="1033"/>
      <c r="P20" s="1024"/>
      <c r="Q20" s="1030"/>
      <c r="R20" s="1030"/>
      <c r="S20" s="1030"/>
      <c r="T20" s="1030"/>
      <c r="U20" s="1030"/>
      <c r="V20" s="1033"/>
      <c r="W20" s="1046"/>
      <c r="X20" s="1052"/>
      <c r="Y20" s="1052"/>
      <c r="Z20" s="1052"/>
      <c r="AA20" s="1052"/>
      <c r="AB20" s="1052"/>
      <c r="AC20" s="1052"/>
      <c r="AD20" s="1052"/>
      <c r="AE20" s="1052"/>
      <c r="AF20" s="1052"/>
      <c r="AG20" s="1052"/>
      <c r="AH20" s="1052"/>
      <c r="AI20" s="1052"/>
      <c r="AJ20" s="1052"/>
      <c r="AK20" s="1052"/>
      <c r="AL20" s="1052"/>
      <c r="AM20" s="1052"/>
      <c r="AN20" s="1052"/>
      <c r="AO20" s="1052"/>
      <c r="AP20" s="1052"/>
      <c r="AQ20" s="1052"/>
      <c r="AR20" s="1052"/>
      <c r="AS20" s="1052"/>
      <c r="AT20" s="1060"/>
      <c r="AU20" s="1063"/>
    </row>
    <row r="21" spans="1:51" s="95" customFormat="1" ht="18" customHeight="1">
      <c r="A21" s="1002"/>
      <c r="B21" s="1006"/>
      <c r="C21" s="1011"/>
      <c r="D21" s="1011"/>
      <c r="E21" s="1011"/>
      <c r="F21" s="1011"/>
      <c r="G21" s="1011"/>
      <c r="H21" s="1011"/>
      <c r="I21" s="1025"/>
      <c r="J21" s="1031"/>
      <c r="K21" s="1034"/>
      <c r="L21" s="1025"/>
      <c r="M21" s="1031"/>
      <c r="N21" s="1031"/>
      <c r="O21" s="1034"/>
      <c r="P21" s="1025"/>
      <c r="Q21" s="1031"/>
      <c r="R21" s="1031"/>
      <c r="S21" s="1031"/>
      <c r="T21" s="1031"/>
      <c r="U21" s="1031"/>
      <c r="V21" s="1034"/>
      <c r="W21" s="1047"/>
      <c r="X21" s="1053"/>
      <c r="Y21" s="1053"/>
      <c r="Z21" s="1053"/>
      <c r="AA21" s="1053"/>
      <c r="AB21" s="1053"/>
      <c r="AC21" s="1053"/>
      <c r="AD21" s="1053"/>
      <c r="AE21" s="1053"/>
      <c r="AF21" s="1053"/>
      <c r="AG21" s="1053"/>
      <c r="AH21" s="1053"/>
      <c r="AI21" s="1053"/>
      <c r="AJ21" s="1053"/>
      <c r="AK21" s="1053"/>
      <c r="AL21" s="1053"/>
      <c r="AM21" s="1053"/>
      <c r="AN21" s="1053"/>
      <c r="AO21" s="1053"/>
      <c r="AP21" s="1053"/>
      <c r="AQ21" s="1053"/>
      <c r="AR21" s="1053"/>
      <c r="AS21" s="1053"/>
      <c r="AT21" s="1061"/>
      <c r="AU21" s="112"/>
    </row>
    <row r="22" spans="1:51" s="95" customFormat="1" ht="36" customHeight="1">
      <c r="A22" s="1003"/>
      <c r="B22" s="1007"/>
      <c r="C22" s="1012" t="s">
        <v>654</v>
      </c>
      <c r="D22" s="1012"/>
      <c r="E22" s="1012"/>
      <c r="F22" s="1012"/>
      <c r="G22" s="1012"/>
      <c r="H22" s="1012"/>
      <c r="I22" s="1012"/>
      <c r="J22" s="1012"/>
      <c r="K22" s="1012"/>
      <c r="L22" s="1012"/>
      <c r="M22" s="1012"/>
      <c r="N22" s="1012"/>
      <c r="O22" s="1012"/>
      <c r="P22" s="1012"/>
      <c r="Q22" s="1012"/>
      <c r="R22" s="1012"/>
      <c r="S22" s="1012"/>
      <c r="T22" s="1012"/>
      <c r="U22" s="1012"/>
      <c r="V22" s="1012"/>
      <c r="W22" s="1048"/>
      <c r="X22" s="1054"/>
      <c r="Y22" s="1054"/>
      <c r="Z22" s="1054"/>
      <c r="AA22" s="1054"/>
      <c r="AB22" s="1054"/>
      <c r="AC22" s="1054"/>
      <c r="AD22" s="1054"/>
      <c r="AE22" s="1054"/>
      <c r="AF22" s="1054"/>
      <c r="AG22" s="1054"/>
      <c r="AH22" s="1054"/>
      <c r="AI22" s="1054"/>
      <c r="AJ22" s="1054"/>
      <c r="AK22" s="1054"/>
      <c r="AL22" s="1054"/>
      <c r="AM22" s="1054"/>
      <c r="AN22" s="1054"/>
      <c r="AO22" s="1054"/>
      <c r="AP22" s="1054"/>
      <c r="AQ22" s="1054"/>
      <c r="AR22" s="1054"/>
      <c r="AS22" s="1054"/>
      <c r="AT22" s="1062"/>
      <c r="AU22" s="1063"/>
    </row>
    <row r="23" spans="1:51" s="95" customFormat="1" ht="18" customHeight="1">
      <c r="A23" s="98" t="s">
        <v>235</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row>
    <row r="24" spans="1:51" s="95" customFormat="1" ht="18" customHeight="1">
      <c r="A24" s="98" t="s">
        <v>888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1063"/>
    </row>
    <row r="25" spans="1:51" s="95" customFormat="1" ht="18" customHeight="1">
      <c r="A25" s="98" t="s">
        <v>1101</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row>
    <row r="26" spans="1:51" s="95" customFormat="1" ht="18" customHeight="1">
      <c r="A26" s="98"/>
      <c r="B26" s="98"/>
      <c r="C26" s="98" t="s">
        <v>1102</v>
      </c>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1063"/>
    </row>
    <row r="27" spans="1:51" s="95" customFormat="1" ht="18" customHeight="1">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112"/>
    </row>
    <row r="28" spans="1:51" s="95" customFormat="1" ht="18" customHeight="1">
      <c r="AU28" s="1063"/>
    </row>
    <row r="29" spans="1:51" s="95" customFormat="1" ht="18"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row>
    <row r="30" spans="1:51" s="96" customFormat="1" ht="30.6"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064"/>
      <c r="AW30" s="1064"/>
      <c r="AX30" s="1064"/>
      <c r="AY30" s="1064"/>
    </row>
    <row r="31" spans="1:51" s="96" customFormat="1" ht="30.6"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064"/>
      <c r="AW31" s="1064"/>
      <c r="AX31" s="1064"/>
      <c r="AY31" s="1064"/>
    </row>
    <row r="32" spans="1:51" s="96" customFormat="1" ht="18"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row>
    <row r="33" spans="1:51" s="96" customFormat="1" ht="30.6"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064"/>
      <c r="AW33" s="1064"/>
      <c r="AX33" s="1064"/>
      <c r="AY33" s="1064"/>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3:C3"/>
    <mergeCell ref="D3:K3"/>
    <mergeCell ref="L3:N3"/>
    <mergeCell ref="O3:T3"/>
    <mergeCell ref="U3:Y3"/>
    <mergeCell ref="Z3:AI3"/>
    <mergeCell ref="AJ3:AM3"/>
    <mergeCell ref="AN3:AT3"/>
    <mergeCell ref="I4:V4"/>
    <mergeCell ref="L5:V5"/>
    <mergeCell ref="P6:V6"/>
    <mergeCell ref="C22:H22"/>
    <mergeCell ref="I22:K22"/>
    <mergeCell ref="L22:O22"/>
    <mergeCell ref="P22:V22"/>
    <mergeCell ref="W22:AT22"/>
    <mergeCell ref="C4:E6"/>
    <mergeCell ref="F4:H5"/>
    <mergeCell ref="W4:AT5"/>
    <mergeCell ref="I5:K9"/>
    <mergeCell ref="L6:O9"/>
    <mergeCell ref="W6:AN7"/>
    <mergeCell ref="AO6:AT7"/>
    <mergeCell ref="F7:H9"/>
    <mergeCell ref="P7:V9"/>
    <mergeCell ref="C8:E9"/>
    <mergeCell ref="W8:X9"/>
    <mergeCell ref="Y8:Z9"/>
    <mergeCell ref="AA8:AB9"/>
    <mergeCell ref="AC8:AD9"/>
    <mergeCell ref="AE8:AF9"/>
    <mergeCell ref="AG8:AH9"/>
    <mergeCell ref="AI8:AJ9"/>
    <mergeCell ref="AK8:AL9"/>
    <mergeCell ref="AM8:AN9"/>
    <mergeCell ref="AO8:AP9"/>
    <mergeCell ref="AQ8:AR9"/>
    <mergeCell ref="AS8:AT9"/>
    <mergeCell ref="C10:H12"/>
    <mergeCell ref="I10:K12"/>
    <mergeCell ref="L10:O12"/>
    <mergeCell ref="P10:V12"/>
    <mergeCell ref="C13:H15"/>
    <mergeCell ref="I13:K15"/>
    <mergeCell ref="L13:O15"/>
    <mergeCell ref="P13:V15"/>
    <mergeCell ref="C16:H18"/>
    <mergeCell ref="I16:K18"/>
    <mergeCell ref="L16:O18"/>
    <mergeCell ref="P16:V18"/>
    <mergeCell ref="C19:H21"/>
    <mergeCell ref="I19:K21"/>
    <mergeCell ref="L19:O21"/>
    <mergeCell ref="P19:V21"/>
    <mergeCell ref="A4:B22"/>
  </mergeCells>
  <phoneticPr fontId="7"/>
  <dataValidations count="1">
    <dataValidation type="list" allowBlank="1" showDropDown="0" showInputMessage="1" showErrorMessage="1" prompt="年度を選択" sqref="C2">
      <formula1>"7,8,9,10,11"</formula1>
    </dataValidation>
  </dataValidations>
  <pageMargins left="0.70866141732283472" right="0.70866141732283472" top="0.74803149606299213" bottom="0.74803149606299213" header="0.31496062992125984" footer="0.31496062992125984"/>
  <pageSetup paperSize="9" scale="6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CCFFCC"/>
  </sheetPr>
  <dimension ref="A1:AT136"/>
  <sheetViews>
    <sheetView showGridLines="0" view="pageBreakPreview" zoomScale="90" zoomScaleSheetLayoutView="90" workbookViewId="0"/>
  </sheetViews>
  <sheetFormatPr defaultRowHeight="13.5"/>
  <cols>
    <col min="1" max="46" width="2.625" style="267" customWidth="1"/>
  </cols>
  <sheetData>
    <row r="1" spans="1:33" ht="15.6" customHeight="1">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95" t="s">
        <v>513</v>
      </c>
    </row>
    <row r="2" spans="1:33" ht="15.6" customHeigh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95"/>
    </row>
    <row r="3" spans="1:33" s="267" customFormat="1" ht="15.6" customHeight="1">
      <c r="A3" s="97" t="s">
        <v>182</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row>
    <row r="4" spans="1:33" s="267" customFormat="1" ht="15.6"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row>
    <row r="5" spans="1:33" s="267" customFormat="1" ht="24" customHeight="1">
      <c r="A5" s="1004" t="s">
        <v>1105</v>
      </c>
      <c r="B5" s="1004"/>
      <c r="C5" s="1004"/>
      <c r="D5" s="1004"/>
      <c r="E5" s="1004"/>
      <c r="F5" s="1004"/>
      <c r="G5" s="1004"/>
      <c r="H5" s="1004"/>
      <c r="I5" s="1004"/>
      <c r="J5" s="1004"/>
      <c r="K5" s="1004"/>
      <c r="L5" s="1004"/>
      <c r="M5" s="1004"/>
      <c r="N5" s="1004" t="s">
        <v>1107</v>
      </c>
      <c r="O5" s="1004"/>
      <c r="P5" s="1004"/>
      <c r="Q5" s="1004"/>
      <c r="R5" s="1004"/>
      <c r="S5" s="1004"/>
      <c r="T5" s="1004"/>
      <c r="U5" s="1004"/>
      <c r="V5" s="1004"/>
      <c r="W5" s="1004"/>
      <c r="X5" s="1004"/>
      <c r="Y5" s="1004"/>
      <c r="Z5" s="1004"/>
      <c r="AA5" s="500"/>
      <c r="AB5" s="500"/>
      <c r="AC5" s="500"/>
      <c r="AD5" s="500"/>
      <c r="AE5" s="500"/>
      <c r="AF5" s="500"/>
      <c r="AG5" s="1021"/>
    </row>
    <row r="6" spans="1:33" s="267" customFormat="1" ht="36" customHeight="1">
      <c r="A6" s="1065" t="s">
        <v>1933</v>
      </c>
      <c r="B6" s="1066"/>
      <c r="C6" s="1066"/>
      <c r="D6" s="1066"/>
      <c r="E6" s="1066"/>
      <c r="F6" s="1066"/>
      <c r="G6" s="1066"/>
      <c r="H6" s="1066"/>
      <c r="I6" s="1066"/>
      <c r="J6" s="1066"/>
      <c r="K6" s="1066"/>
      <c r="L6" s="1066"/>
      <c r="M6" s="1067"/>
      <c r="N6" s="1065" t="s">
        <v>725</v>
      </c>
      <c r="O6" s="1066"/>
      <c r="P6" s="1066"/>
      <c r="Q6" s="1066"/>
      <c r="R6" s="1066"/>
      <c r="S6" s="1066"/>
      <c r="T6" s="1066"/>
      <c r="U6" s="1066"/>
      <c r="V6" s="1066"/>
      <c r="W6" s="1066"/>
      <c r="X6" s="1066"/>
      <c r="Y6" s="1066"/>
      <c r="Z6" s="1067"/>
      <c r="AA6" s="1071"/>
      <c r="AB6" s="1071"/>
      <c r="AC6" s="1071"/>
      <c r="AD6" s="1071"/>
      <c r="AE6" s="1071"/>
      <c r="AF6" s="1071"/>
      <c r="AG6" s="1072"/>
    </row>
    <row r="7" spans="1:33" ht="36" customHeight="1">
      <c r="A7" s="1065" t="s">
        <v>1934</v>
      </c>
      <c r="B7" s="1066"/>
      <c r="C7" s="1066"/>
      <c r="D7" s="1066"/>
      <c r="E7" s="1066"/>
      <c r="F7" s="1066"/>
      <c r="G7" s="1066"/>
      <c r="H7" s="1066"/>
      <c r="I7" s="1066"/>
      <c r="J7" s="1066"/>
      <c r="K7" s="1066"/>
      <c r="L7" s="1066"/>
      <c r="M7" s="1067"/>
      <c r="N7" s="1065" t="s">
        <v>725</v>
      </c>
      <c r="O7" s="1066"/>
      <c r="P7" s="1066"/>
      <c r="Q7" s="1066"/>
      <c r="R7" s="1066"/>
      <c r="S7" s="1066"/>
      <c r="T7" s="1066"/>
      <c r="U7" s="1066"/>
      <c r="V7" s="1066"/>
      <c r="W7" s="1066"/>
      <c r="X7" s="1066"/>
      <c r="Y7" s="1066"/>
      <c r="Z7" s="1067"/>
      <c r="AA7" s="1071"/>
      <c r="AB7" s="1071"/>
      <c r="AC7" s="1071"/>
      <c r="AD7" s="1071"/>
      <c r="AE7" s="1071"/>
      <c r="AF7" s="1071"/>
      <c r="AG7" s="1072"/>
    </row>
    <row r="8" spans="1:33" s="267" customFormat="1" ht="36" customHeight="1">
      <c r="A8" s="1065" t="s">
        <v>1935</v>
      </c>
      <c r="B8" s="1066"/>
      <c r="C8" s="1066"/>
      <c r="D8" s="1066"/>
      <c r="E8" s="1066"/>
      <c r="F8" s="1066"/>
      <c r="G8" s="1066"/>
      <c r="H8" s="1066"/>
      <c r="I8" s="1066"/>
      <c r="J8" s="1066"/>
      <c r="K8" s="1066"/>
      <c r="L8" s="1066"/>
      <c r="M8" s="1067"/>
      <c r="N8" s="1065" t="s">
        <v>725</v>
      </c>
      <c r="O8" s="1066"/>
      <c r="P8" s="1066"/>
      <c r="Q8" s="1066"/>
      <c r="R8" s="1066"/>
      <c r="S8" s="1066"/>
      <c r="T8" s="1066"/>
      <c r="U8" s="1066"/>
      <c r="V8" s="1066"/>
      <c r="W8" s="1066"/>
      <c r="X8" s="1066"/>
      <c r="Y8" s="1066"/>
      <c r="Z8" s="1067"/>
      <c r="AA8" s="1071"/>
      <c r="AB8" s="1071"/>
      <c r="AC8" s="1071"/>
      <c r="AD8" s="1071"/>
      <c r="AE8" s="1071"/>
      <c r="AF8" s="1071"/>
      <c r="AG8" s="1072"/>
    </row>
    <row r="9" spans="1:33" s="267" customFormat="1" ht="36" customHeight="1">
      <c r="A9" s="1065" t="s">
        <v>1756</v>
      </c>
      <c r="B9" s="1066"/>
      <c r="C9" s="1066"/>
      <c r="D9" s="1066"/>
      <c r="E9" s="1066"/>
      <c r="F9" s="1066"/>
      <c r="G9" s="1066"/>
      <c r="H9" s="1066"/>
      <c r="I9" s="1066"/>
      <c r="J9" s="1066"/>
      <c r="K9" s="1066"/>
      <c r="L9" s="1066"/>
      <c r="M9" s="1067"/>
      <c r="N9" s="1065" t="s">
        <v>1717</v>
      </c>
      <c r="O9" s="1066"/>
      <c r="P9" s="1066"/>
      <c r="Q9" s="1066"/>
      <c r="R9" s="1066"/>
      <c r="S9" s="1066"/>
      <c r="T9" s="1066"/>
      <c r="U9" s="1066"/>
      <c r="V9" s="1066"/>
      <c r="W9" s="1066"/>
      <c r="X9" s="1066"/>
      <c r="Y9" s="1066"/>
      <c r="Z9" s="1067"/>
      <c r="AA9" s="1071"/>
      <c r="AB9" s="1071"/>
      <c r="AC9" s="1071"/>
      <c r="AD9" s="1071"/>
      <c r="AE9" s="1071"/>
      <c r="AF9" s="1071"/>
      <c r="AG9" s="1072"/>
    </row>
    <row r="10" spans="1:33" s="267" customFormat="1" ht="36" customHeight="1">
      <c r="A10" s="1065" t="s">
        <v>1351</v>
      </c>
      <c r="B10" s="1066"/>
      <c r="C10" s="1066"/>
      <c r="D10" s="1066"/>
      <c r="E10" s="1066"/>
      <c r="F10" s="1066"/>
      <c r="G10" s="1066"/>
      <c r="H10" s="1066"/>
      <c r="I10" s="1066"/>
      <c r="J10" s="1066"/>
      <c r="K10" s="1066"/>
      <c r="L10" s="1066"/>
      <c r="M10" s="1067"/>
      <c r="N10" s="1065" t="s">
        <v>1059</v>
      </c>
      <c r="O10" s="1066"/>
      <c r="P10" s="1066"/>
      <c r="Q10" s="1066"/>
      <c r="R10" s="1066"/>
      <c r="S10" s="1066"/>
      <c r="T10" s="1066"/>
      <c r="U10" s="1066"/>
      <c r="V10" s="1066"/>
      <c r="W10" s="1066"/>
      <c r="X10" s="1066"/>
      <c r="Y10" s="1066"/>
      <c r="Z10" s="1067"/>
      <c r="AA10" s="1071"/>
      <c r="AB10" s="1071"/>
      <c r="AC10" s="1071"/>
      <c r="AD10" s="1071"/>
      <c r="AE10" s="1071"/>
      <c r="AF10" s="1071"/>
      <c r="AG10" s="1072"/>
    </row>
    <row r="11" spans="1:33" s="267" customFormat="1" ht="36" customHeight="1">
      <c r="A11" s="1065" t="s">
        <v>1638</v>
      </c>
      <c r="B11" s="1066"/>
      <c r="C11" s="1066"/>
      <c r="D11" s="1066"/>
      <c r="E11" s="1066"/>
      <c r="F11" s="1066"/>
      <c r="G11" s="1066"/>
      <c r="H11" s="1066"/>
      <c r="I11" s="1066"/>
      <c r="J11" s="1066"/>
      <c r="K11" s="1066"/>
      <c r="L11" s="1066"/>
      <c r="M11" s="1067"/>
      <c r="N11" s="1065" t="s">
        <v>683</v>
      </c>
      <c r="O11" s="1066"/>
      <c r="P11" s="1066"/>
      <c r="Q11" s="1066"/>
      <c r="R11" s="1066"/>
      <c r="S11" s="1066"/>
      <c r="T11" s="1066"/>
      <c r="U11" s="1066"/>
      <c r="V11" s="1066"/>
      <c r="W11" s="1066"/>
      <c r="X11" s="1066"/>
      <c r="Y11" s="1066"/>
      <c r="Z11" s="1067"/>
      <c r="AA11" s="1071"/>
      <c r="AB11" s="1071"/>
      <c r="AC11" s="1071"/>
      <c r="AD11" s="1071"/>
      <c r="AE11" s="1071"/>
      <c r="AF11" s="1071"/>
      <c r="AG11" s="1072"/>
    </row>
    <row r="12" spans="1:33" ht="36" customHeight="1">
      <c r="A12" s="1065" t="s">
        <v>1122</v>
      </c>
      <c r="B12" s="1066"/>
      <c r="C12" s="1066"/>
      <c r="D12" s="1066"/>
      <c r="E12" s="1066"/>
      <c r="F12" s="1066"/>
      <c r="G12" s="1066"/>
      <c r="H12" s="1066"/>
      <c r="I12" s="1066"/>
      <c r="J12" s="1066"/>
      <c r="K12" s="1066"/>
      <c r="L12" s="1066"/>
      <c r="M12" s="1067"/>
      <c r="N12" s="1068" t="s">
        <v>812</v>
      </c>
      <c r="O12" s="1069"/>
      <c r="P12" s="1069"/>
      <c r="Q12" s="1069"/>
      <c r="R12" s="1069"/>
      <c r="S12" s="1069"/>
      <c r="T12" s="1069"/>
      <c r="U12" s="1069"/>
      <c r="V12" s="1069"/>
      <c r="W12" s="1069"/>
      <c r="X12" s="1069"/>
      <c r="Y12" s="1069"/>
      <c r="Z12" s="1070"/>
      <c r="AA12" s="1071"/>
      <c r="AB12" s="1071"/>
      <c r="AC12" s="1071"/>
      <c r="AD12" s="1071"/>
      <c r="AE12" s="1071"/>
      <c r="AF12" s="1071"/>
      <c r="AG12" s="1072"/>
    </row>
    <row r="13" spans="1:33" s="267" customFormat="1" ht="36" customHeight="1">
      <c r="A13" s="1065" t="s">
        <v>1910</v>
      </c>
      <c r="B13" s="1066"/>
      <c r="C13" s="1066"/>
      <c r="D13" s="1066"/>
      <c r="E13" s="1066"/>
      <c r="F13" s="1066"/>
      <c r="G13" s="1066"/>
      <c r="H13" s="1066"/>
      <c r="I13" s="1066"/>
      <c r="J13" s="1066"/>
      <c r="K13" s="1066"/>
      <c r="L13" s="1066"/>
      <c r="M13" s="1067"/>
      <c r="N13" s="1065" t="s">
        <v>725</v>
      </c>
      <c r="O13" s="1066"/>
      <c r="P13" s="1066"/>
      <c r="Q13" s="1066"/>
      <c r="R13" s="1066"/>
      <c r="S13" s="1066"/>
      <c r="T13" s="1066"/>
      <c r="U13" s="1066"/>
      <c r="V13" s="1066"/>
      <c r="W13" s="1066"/>
      <c r="X13" s="1066"/>
      <c r="Y13" s="1066"/>
      <c r="Z13" s="1067"/>
      <c r="AA13" s="1071"/>
      <c r="AB13" s="1071"/>
      <c r="AC13" s="1071"/>
      <c r="AD13" s="1071"/>
      <c r="AE13" s="1071"/>
      <c r="AF13" s="1071"/>
      <c r="AG13" s="1072"/>
    </row>
    <row r="14" spans="1:33" s="267" customFormat="1" ht="36" customHeight="1">
      <c r="A14" s="1065" t="s">
        <v>1713</v>
      </c>
      <c r="B14" s="1066"/>
      <c r="C14" s="1066"/>
      <c r="D14" s="1066"/>
      <c r="E14" s="1066"/>
      <c r="F14" s="1066"/>
      <c r="G14" s="1066"/>
      <c r="H14" s="1066"/>
      <c r="I14" s="1066"/>
      <c r="J14" s="1066"/>
      <c r="K14" s="1066"/>
      <c r="L14" s="1066"/>
      <c r="M14" s="1067"/>
      <c r="N14" s="1068" t="s">
        <v>508</v>
      </c>
      <c r="O14" s="1069"/>
      <c r="P14" s="1069"/>
      <c r="Q14" s="1069"/>
      <c r="R14" s="1069"/>
      <c r="S14" s="1069"/>
      <c r="T14" s="1069"/>
      <c r="U14" s="1069"/>
      <c r="V14" s="1069"/>
      <c r="W14" s="1069"/>
      <c r="X14" s="1069"/>
      <c r="Y14" s="1069"/>
      <c r="Z14" s="1070"/>
      <c r="AA14" s="1071"/>
      <c r="AB14" s="1071"/>
      <c r="AC14" s="1071"/>
      <c r="AD14" s="1071"/>
      <c r="AE14" s="1071"/>
      <c r="AF14" s="1071"/>
      <c r="AG14" s="1072"/>
    </row>
    <row r="15" spans="1:33" s="267" customFormat="1" ht="36" customHeight="1">
      <c r="A15" s="1065" t="s">
        <v>250</v>
      </c>
      <c r="B15" s="1066"/>
      <c r="C15" s="1066"/>
      <c r="D15" s="1066"/>
      <c r="E15" s="1066"/>
      <c r="F15" s="1066"/>
      <c r="G15" s="1066"/>
      <c r="H15" s="1066"/>
      <c r="I15" s="1066"/>
      <c r="J15" s="1066"/>
      <c r="K15" s="1066"/>
      <c r="L15" s="1066"/>
      <c r="M15" s="1067"/>
      <c r="N15" s="1068" t="s">
        <v>1369</v>
      </c>
      <c r="O15" s="1069"/>
      <c r="P15" s="1069"/>
      <c r="Q15" s="1069"/>
      <c r="R15" s="1069"/>
      <c r="S15" s="1069"/>
      <c r="T15" s="1069"/>
      <c r="U15" s="1069"/>
      <c r="V15" s="1069"/>
      <c r="W15" s="1069"/>
      <c r="X15" s="1069"/>
      <c r="Y15" s="1069"/>
      <c r="Z15" s="1070"/>
      <c r="AA15" s="1071"/>
      <c r="AB15" s="1071"/>
      <c r="AC15" s="1071"/>
      <c r="AD15" s="1071"/>
      <c r="AE15" s="1071"/>
      <c r="AF15" s="1071"/>
      <c r="AG15" s="1072"/>
    </row>
    <row r="16" spans="1:33" s="267" customFormat="1" ht="36.75" customHeight="1">
      <c r="A16" s="1065" t="s">
        <v>1936</v>
      </c>
      <c r="B16" s="1066"/>
      <c r="C16" s="1066"/>
      <c r="D16" s="1066"/>
      <c r="E16" s="1066"/>
      <c r="F16" s="1066"/>
      <c r="G16" s="1066"/>
      <c r="H16" s="1066"/>
      <c r="I16" s="1066"/>
      <c r="J16" s="1066"/>
      <c r="K16" s="1066"/>
      <c r="L16" s="1066"/>
      <c r="M16" s="1067"/>
      <c r="N16" s="1065" t="s">
        <v>725</v>
      </c>
      <c r="O16" s="1066"/>
      <c r="P16" s="1066"/>
      <c r="Q16" s="1066"/>
      <c r="R16" s="1066"/>
      <c r="S16" s="1066"/>
      <c r="T16" s="1066"/>
      <c r="U16" s="1066"/>
      <c r="V16" s="1066"/>
      <c r="W16" s="1066"/>
      <c r="X16" s="1066"/>
      <c r="Y16" s="1066"/>
      <c r="Z16" s="1067"/>
      <c r="AA16" s="1071"/>
      <c r="AB16" s="1071"/>
      <c r="AC16" s="1071"/>
      <c r="AD16" s="1071"/>
      <c r="AE16" s="1071"/>
      <c r="AF16" s="1071"/>
      <c r="AG16" s="1072"/>
    </row>
    <row r="17" spans="1:33" s="267" customFormat="1" ht="13.5" customHeight="1">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1:33" s="267" customFormat="1" ht="97.7" customHeight="1">
      <c r="A18" s="99" t="s">
        <v>64</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row>
    <row r="19" spans="1:33" s="267" customFormat="1" ht="36" customHeight="1">
      <c r="A19" s="99" t="s">
        <v>963</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row>
    <row r="20" spans="1:33" s="233" customFormat="1" ht="36" customHeight="1">
      <c r="A20" s="99" t="s">
        <v>31</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row>
    <row r="21" spans="1:33" ht="15.6" customHeight="1">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row>
    <row r="22" spans="1:33" s="267" customFormat="1" ht="15.6"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row>
    <row r="23" spans="1:33" s="267" customFormat="1" ht="15.6" customHeight="1">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row>
    <row r="24" spans="1:33" s="267" customFormat="1" ht="15.6" customHeight="1">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row>
    <row r="25" spans="1:33" s="267" customFormat="1" ht="15.6" customHeight="1">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row>
    <row r="26" spans="1:33" s="267" customFormat="1" ht="15.6" customHeight="1">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row>
    <row r="27" spans="1:33" s="267" customFormat="1" ht="15.6" customHeight="1">
      <c r="A27" s="98"/>
      <c r="B27" s="98"/>
      <c r="C27" s="98"/>
      <c r="D27" s="98"/>
      <c r="E27" s="98"/>
      <c r="F27" s="98"/>
      <c r="G27" s="98"/>
      <c r="H27" s="98"/>
      <c r="I27" s="98"/>
      <c r="J27" s="98"/>
      <c r="K27" s="98"/>
      <c r="L27" s="98"/>
      <c r="M27" s="98"/>
      <c r="N27" s="98"/>
      <c r="O27" s="98"/>
      <c r="P27" s="233"/>
      <c r="Q27" s="98"/>
      <c r="R27" s="98"/>
      <c r="S27" s="98"/>
      <c r="T27" s="98"/>
      <c r="U27" s="98"/>
      <c r="V27" s="98"/>
      <c r="W27" s="98"/>
      <c r="X27" s="98"/>
      <c r="Y27" s="98"/>
      <c r="Z27" s="98"/>
      <c r="AA27" s="98"/>
      <c r="AB27" s="98"/>
      <c r="AC27" s="98"/>
      <c r="AD27" s="98"/>
      <c r="AE27" s="98"/>
      <c r="AF27" s="98"/>
      <c r="AG27" s="98"/>
    </row>
    <row r="28" spans="1:33" s="267" customFormat="1" ht="15.6"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1:33" s="267" customFormat="1" ht="15.6"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1:33" s="267" customFormat="1" ht="27.2" customHeight="1"/>
    <row r="31" spans="1:33" s="267" customFormat="1" ht="13.5" customHeight="1"/>
    <row r="32" spans="1:33" s="267" customFormat="1" ht="13.5" customHeight="1"/>
    <row r="33" s="267" customFormat="1" ht="13.5" customHeight="1"/>
    <row r="34" s="267" customFormat="1" ht="13.5" customHeight="1"/>
    <row r="35" s="267" customFormat="1" ht="13.5" customHeight="1"/>
    <row r="36" s="267" customFormat="1"/>
    <row r="37" s="267" customFormat="1" ht="13.5" customHeight="1"/>
    <row r="38" s="267" customFormat="1" ht="13.5" customHeight="1"/>
    <row r="39" s="267" customFormat="1" ht="13.5" customHeight="1"/>
    <row r="40" s="267" customFormat="1" ht="13.5" customHeight="1"/>
    <row r="41" s="267" customFormat="1" ht="13.5" customHeight="1"/>
    <row r="42" s="267" customFormat="1" ht="13.5" customHeight="1"/>
    <row r="43" s="267" customFormat="1" ht="13.5" customHeight="1"/>
    <row r="44" s="267" customFormat="1" ht="13.5" customHeight="1"/>
    <row r="45" s="267" customFormat="1" ht="13.5" customHeight="1"/>
    <row r="46" s="267" customFormat="1" ht="13.5" customHeight="1"/>
    <row r="47" s="267" customFormat="1" ht="13.5" customHeight="1"/>
    <row r="48" s="267" customFormat="1" ht="13.5" customHeight="1"/>
    <row r="49" s="267" customFormat="1" ht="27.2" customHeight="1"/>
    <row r="50" s="267" customFormat="1" ht="13.5" customHeight="1"/>
    <row r="51" s="267" customFormat="1" ht="27.2" customHeight="1"/>
    <row r="52" s="267" customFormat="1" ht="13.5" customHeight="1"/>
    <row r="53" s="267" customFormat="1" ht="13.5" customHeight="1"/>
    <row r="54" s="267" customFormat="1" ht="13.5" customHeight="1"/>
    <row r="55" s="267" customFormat="1" ht="13.5" customHeight="1"/>
    <row r="56" s="267" customFormat="1" ht="13.5" customHeight="1"/>
    <row r="57" s="267" customFormat="1" ht="13.5" customHeight="1"/>
    <row r="58" s="267" customFormat="1" ht="13.5" customHeight="1"/>
    <row r="59" s="267" customFormat="1" ht="13.5" customHeight="1"/>
    <row r="60" s="267" customFormat="1" ht="13.5" customHeight="1"/>
    <row r="61" s="267" customFormat="1" ht="27.2" customHeight="1"/>
    <row r="62" s="267" customFormat="1" ht="27.2" customHeight="1"/>
    <row r="65" s="267" customFormat="1"/>
    <row r="66" s="267" customFormat="1"/>
    <row r="83" s="267" customFormat="1" ht="40.5" customHeight="1"/>
    <row r="111" s="267" customFormat="1" ht="13.5" customHeight="1"/>
    <row r="126" s="267" customFormat="1" ht="13.5" customHeight="1"/>
    <row r="135" s="267" customFormat="1" ht="40.5" customHeight="1"/>
    <row r="136" s="267"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5:M15"/>
    <mergeCell ref="N15:Z15"/>
    <mergeCell ref="AA15:AG15"/>
    <mergeCell ref="A16:M16"/>
    <mergeCell ref="N16:Z16"/>
    <mergeCell ref="AA16:AG16"/>
    <mergeCell ref="A18:AG18"/>
    <mergeCell ref="A19:AG19"/>
    <mergeCell ref="A20:AG20"/>
  </mergeCells>
  <phoneticPr fontId="7"/>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CFFCC"/>
  </sheetPr>
  <dimension ref="A1:AZ201"/>
  <sheetViews>
    <sheetView showGridLines="0" view="pageBreakPreview" zoomScaleSheetLayoutView="100" workbookViewId="0"/>
  </sheetViews>
  <sheetFormatPr defaultColWidth="9" defaultRowHeight="13.5"/>
  <cols>
    <col min="1" max="52" width="2.625" style="267" customWidth="1"/>
  </cols>
  <sheetData>
    <row r="1" spans="1:38" s="267" customFormat="1" ht="15.6" customHeight="1">
      <c r="A1" s="98"/>
      <c r="B1" s="98"/>
      <c r="C1" s="98"/>
      <c r="D1" s="98"/>
      <c r="E1" s="98"/>
      <c r="F1" s="98"/>
      <c r="G1" s="98"/>
      <c r="H1" s="98"/>
      <c r="I1" s="98"/>
      <c r="J1" s="98"/>
      <c r="K1" s="98"/>
      <c r="L1" s="98"/>
      <c r="M1" s="98"/>
      <c r="N1" s="98"/>
      <c r="O1" s="98"/>
      <c r="P1" s="98"/>
      <c r="Q1" s="98"/>
      <c r="R1" s="98"/>
      <c r="S1" s="98"/>
      <c r="T1" s="98"/>
      <c r="U1" s="98"/>
      <c r="V1" s="98"/>
      <c r="W1" s="98"/>
      <c r="X1" s="98"/>
      <c r="Y1" s="98"/>
      <c r="Z1" s="98"/>
      <c r="AA1" s="98"/>
      <c r="AG1" s="1118" t="s">
        <v>642</v>
      </c>
      <c r="AI1" s="1119" t="s">
        <v>1066</v>
      </c>
      <c r="AJ1" s="1119"/>
      <c r="AK1" s="1119"/>
      <c r="AL1" s="1119"/>
    </row>
    <row r="2" spans="1:38" s="267" customFormat="1" ht="18" customHeight="1">
      <c r="A2" s="1075" t="s">
        <v>981</v>
      </c>
      <c r="B2" s="1075"/>
      <c r="C2" s="1075"/>
      <c r="D2" s="1075"/>
      <c r="E2" s="1075"/>
      <c r="F2" s="1075"/>
      <c r="G2" s="1075"/>
      <c r="H2" s="1075"/>
      <c r="I2" s="1075"/>
      <c r="J2" s="1075"/>
      <c r="K2" s="1075"/>
      <c r="L2" s="1075"/>
      <c r="M2" s="1075"/>
      <c r="N2" s="1075"/>
      <c r="O2" s="1075"/>
      <c r="P2" s="1075"/>
      <c r="Q2" s="1075"/>
      <c r="R2" s="1075"/>
      <c r="S2" s="1075"/>
      <c r="T2" s="1075"/>
      <c r="U2" s="1075"/>
      <c r="V2" s="1075"/>
      <c r="W2" s="1075"/>
      <c r="X2" s="1075"/>
      <c r="Y2" s="1075"/>
      <c r="Z2" s="1075"/>
      <c r="AA2" s="1075"/>
      <c r="AB2" s="1075"/>
      <c r="AC2" s="1075"/>
      <c r="AD2" s="1075"/>
      <c r="AE2" s="1075"/>
      <c r="AF2" s="1075"/>
      <c r="AG2" s="1075"/>
      <c r="AI2" s="1119" t="s">
        <v>1456</v>
      </c>
      <c r="AJ2" s="1119"/>
      <c r="AK2" s="1119"/>
      <c r="AL2" s="1119"/>
    </row>
    <row r="3" spans="1:38" s="267" customFormat="1" ht="18" customHeight="1">
      <c r="A3" s="1075" t="s">
        <v>1110</v>
      </c>
      <c r="B3" s="1075"/>
      <c r="C3" s="1075"/>
      <c r="D3" s="1075"/>
      <c r="E3" s="1075"/>
      <c r="F3" s="1075"/>
      <c r="G3" s="1075"/>
      <c r="H3" s="1075"/>
      <c r="I3" s="1075"/>
      <c r="J3" s="1075"/>
      <c r="K3" s="1075"/>
      <c r="L3" s="1075"/>
      <c r="M3" s="1075"/>
      <c r="N3" s="1075"/>
      <c r="O3" s="1075"/>
      <c r="P3" s="1075"/>
      <c r="Q3" s="1075"/>
      <c r="R3" s="1075"/>
      <c r="S3" s="1075"/>
      <c r="T3" s="1075"/>
      <c r="U3" s="1075"/>
      <c r="V3" s="1075"/>
      <c r="W3" s="1075"/>
      <c r="X3" s="1075"/>
      <c r="Y3" s="1075"/>
      <c r="Z3" s="1075"/>
      <c r="AA3" s="1075"/>
      <c r="AB3" s="1075"/>
      <c r="AC3" s="1075"/>
      <c r="AD3" s="1075"/>
      <c r="AE3" s="1075"/>
      <c r="AF3" s="1075"/>
      <c r="AG3" s="1075"/>
      <c r="AI3" s="1119"/>
      <c r="AJ3" s="1119"/>
      <c r="AK3" s="1119"/>
      <c r="AL3" s="1119"/>
    </row>
    <row r="4" spans="1:38" s="267" customFormat="1" ht="18" customHeight="1">
      <c r="A4" s="1075"/>
      <c r="B4" s="1075"/>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I4" s="1119" t="s">
        <v>1511</v>
      </c>
      <c r="AJ4" s="1119"/>
      <c r="AK4" s="1119"/>
      <c r="AL4" s="1119"/>
    </row>
    <row r="5" spans="1:38" s="267" customFormat="1" ht="15.6" customHeight="1">
      <c r="A5" s="1076" t="s">
        <v>1112</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I5" s="1119" t="s">
        <v>1408</v>
      </c>
      <c r="AJ5" s="1119"/>
      <c r="AK5" s="1119"/>
      <c r="AL5" s="1119"/>
    </row>
    <row r="6" spans="1:38" s="267" customFormat="1" ht="15.6" customHeight="1">
      <c r="A6" s="999"/>
      <c r="B6" s="98"/>
      <c r="C6" s="98"/>
      <c r="D6" s="98"/>
      <c r="E6" s="98"/>
      <c r="F6" s="98"/>
      <c r="G6" s="98"/>
      <c r="H6" s="98"/>
      <c r="I6" s="98"/>
      <c r="J6" s="98"/>
      <c r="K6" s="98"/>
      <c r="L6" s="98"/>
      <c r="M6" s="98"/>
      <c r="N6" s="98"/>
      <c r="O6" s="98"/>
      <c r="P6" s="98"/>
      <c r="Q6" s="98"/>
      <c r="R6" s="98"/>
      <c r="S6" s="98"/>
      <c r="T6" s="98"/>
      <c r="U6" s="98"/>
      <c r="V6" s="98"/>
      <c r="W6" s="98"/>
      <c r="Y6" s="267" t="s">
        <v>214</v>
      </c>
      <c r="AD6" s="98"/>
      <c r="AE6" s="98"/>
      <c r="AF6" s="98"/>
      <c r="AG6" s="98"/>
      <c r="AI6" s="1119"/>
      <c r="AJ6" s="1119"/>
      <c r="AK6" s="1119"/>
      <c r="AL6" s="1119"/>
    </row>
    <row r="7" spans="1:38" s="267" customFormat="1" ht="24" customHeight="1">
      <c r="A7" s="98"/>
      <c r="B7" s="1042" t="s">
        <v>575</v>
      </c>
      <c r="C7" s="1042"/>
      <c r="D7" s="1042"/>
      <c r="E7" s="1042"/>
      <c r="F7" s="1042" t="s">
        <v>851</v>
      </c>
      <c r="G7" s="1042"/>
      <c r="H7" s="1042"/>
      <c r="I7" s="1042"/>
      <c r="J7" s="1042"/>
      <c r="K7" s="1042"/>
      <c r="L7" s="1042"/>
      <c r="M7" s="1042"/>
      <c r="N7" s="1042" t="s">
        <v>898</v>
      </c>
      <c r="O7" s="1042"/>
      <c r="P7" s="1042"/>
      <c r="Q7" s="1042"/>
      <c r="R7" s="1042"/>
      <c r="S7" s="1042"/>
      <c r="T7" s="1042"/>
      <c r="U7" s="1042"/>
      <c r="V7" s="1042" t="s">
        <v>1114</v>
      </c>
      <c r="W7" s="1042"/>
      <c r="X7" s="1042"/>
      <c r="Y7" s="1042"/>
      <c r="Z7" s="1042"/>
      <c r="AA7" s="1042"/>
      <c r="AB7" s="1042"/>
      <c r="AC7" s="1042"/>
      <c r="AD7" s="98"/>
      <c r="AE7" s="98"/>
      <c r="AF7" s="98"/>
      <c r="AG7" s="98"/>
      <c r="AI7" s="1119" t="s">
        <v>231</v>
      </c>
      <c r="AJ7" s="1119"/>
      <c r="AK7" s="1119"/>
      <c r="AL7" s="1119"/>
    </row>
    <row r="8" spans="1:38" s="267" customFormat="1" ht="24" customHeight="1">
      <c r="A8" s="98"/>
      <c r="B8" s="1042" t="s">
        <v>821</v>
      </c>
      <c r="C8" s="1042"/>
      <c r="D8" s="1042"/>
      <c r="E8" s="1042"/>
      <c r="F8" s="987">
        <v>1000</v>
      </c>
      <c r="G8" s="987"/>
      <c r="H8" s="987"/>
      <c r="I8" s="987"/>
      <c r="J8" s="987"/>
      <c r="K8" s="987"/>
      <c r="L8" s="987"/>
      <c r="M8" s="987"/>
      <c r="N8" s="987">
        <v>512</v>
      </c>
      <c r="O8" s="987"/>
      <c r="P8" s="987"/>
      <c r="Q8" s="987"/>
      <c r="R8" s="987"/>
      <c r="S8" s="987"/>
      <c r="T8" s="987"/>
      <c r="U8" s="987"/>
      <c r="V8" s="987">
        <v>1512</v>
      </c>
      <c r="W8" s="987"/>
      <c r="X8" s="987"/>
      <c r="Y8" s="987"/>
      <c r="Z8" s="987"/>
      <c r="AA8" s="987"/>
      <c r="AB8" s="987"/>
      <c r="AC8" s="987"/>
      <c r="AD8" s="98"/>
      <c r="AE8" s="98"/>
      <c r="AF8" s="98"/>
      <c r="AG8" s="98"/>
      <c r="AI8" s="1119" t="s">
        <v>295</v>
      </c>
      <c r="AJ8" s="1119"/>
      <c r="AK8" s="1119"/>
      <c r="AL8" s="1119"/>
    </row>
    <row r="9" spans="1:38" s="267" customFormat="1" ht="24" customHeight="1">
      <c r="A9" s="98"/>
      <c r="B9" s="1042" t="s">
        <v>19</v>
      </c>
      <c r="C9" s="1042"/>
      <c r="D9" s="1042"/>
      <c r="E9" s="1042"/>
      <c r="F9" s="1092"/>
      <c r="G9" s="1092"/>
      <c r="H9" s="1092"/>
      <c r="I9" s="1092"/>
      <c r="J9" s="1092"/>
      <c r="K9" s="1092"/>
      <c r="L9" s="1092"/>
      <c r="M9" s="1092"/>
      <c r="N9" s="1092"/>
      <c r="O9" s="1092"/>
      <c r="P9" s="1092"/>
      <c r="Q9" s="1092"/>
      <c r="R9" s="1092"/>
      <c r="S9" s="1092"/>
      <c r="T9" s="1092"/>
      <c r="U9" s="1092"/>
      <c r="V9" s="1092"/>
      <c r="W9" s="1092"/>
      <c r="X9" s="1092"/>
      <c r="Y9" s="1092"/>
      <c r="Z9" s="1092"/>
      <c r="AA9" s="1092"/>
      <c r="AB9" s="1092"/>
      <c r="AC9" s="1092"/>
      <c r="AD9" s="98"/>
      <c r="AE9" s="98"/>
      <c r="AF9" s="98"/>
      <c r="AG9" s="98"/>
    </row>
    <row r="10" spans="1:38" s="267" customFormat="1" ht="24" customHeight="1">
      <c r="A10" s="98"/>
      <c r="B10" s="1042" t="s">
        <v>32</v>
      </c>
      <c r="C10" s="1042"/>
      <c r="D10" s="1042"/>
      <c r="E10" s="1042"/>
      <c r="F10" s="1092"/>
      <c r="G10" s="1092"/>
      <c r="H10" s="1092"/>
      <c r="I10" s="1092"/>
      <c r="J10" s="1092"/>
      <c r="K10" s="1092"/>
      <c r="L10" s="1092"/>
      <c r="M10" s="1092"/>
      <c r="N10" s="1092"/>
      <c r="O10" s="1092"/>
      <c r="P10" s="1092"/>
      <c r="Q10" s="1092"/>
      <c r="R10" s="1092"/>
      <c r="S10" s="1092"/>
      <c r="T10" s="1092"/>
      <c r="U10" s="1092"/>
      <c r="V10" s="1108"/>
      <c r="W10" s="1108"/>
      <c r="X10" s="1108"/>
      <c r="Y10" s="1108"/>
      <c r="Z10" s="1108"/>
      <c r="AA10" s="1108"/>
      <c r="AB10" s="1108"/>
      <c r="AC10" s="1108"/>
      <c r="AD10" s="98"/>
      <c r="AE10" s="98"/>
      <c r="AF10" s="98"/>
      <c r="AG10" s="98"/>
    </row>
    <row r="11" spans="1:38" s="267" customFormat="1" ht="24" customHeight="1">
      <c r="A11" s="98"/>
      <c r="B11" s="1042" t="s">
        <v>165</v>
      </c>
      <c r="C11" s="1042"/>
      <c r="D11" s="1042"/>
      <c r="E11" s="1042"/>
      <c r="F11" s="987">
        <v>1000</v>
      </c>
      <c r="G11" s="987"/>
      <c r="H11" s="987"/>
      <c r="I11" s="987"/>
      <c r="J11" s="987"/>
      <c r="K11" s="987"/>
      <c r="L11" s="987"/>
      <c r="M11" s="987"/>
      <c r="N11" s="987">
        <v>512</v>
      </c>
      <c r="O11" s="987"/>
      <c r="P11" s="987"/>
      <c r="Q11" s="987"/>
      <c r="R11" s="987"/>
      <c r="S11" s="987"/>
      <c r="T11" s="987"/>
      <c r="U11" s="1106"/>
      <c r="V11" s="1109">
        <v>1512</v>
      </c>
      <c r="W11" s="1112"/>
      <c r="X11" s="1112"/>
      <c r="Y11" s="1112"/>
      <c r="Z11" s="1112"/>
      <c r="AA11" s="1112"/>
      <c r="AB11" s="1112"/>
      <c r="AC11" s="1116"/>
      <c r="AD11" s="98"/>
      <c r="AE11" s="98"/>
      <c r="AF11" s="98"/>
      <c r="AG11" s="98"/>
    </row>
    <row r="12" spans="1:38" s="267" customFormat="1" ht="24" customHeight="1">
      <c r="A12" s="98"/>
      <c r="B12" s="1042" t="s">
        <v>546</v>
      </c>
      <c r="C12" s="1042"/>
      <c r="D12" s="1042"/>
      <c r="E12" s="1042"/>
      <c r="F12" s="1092"/>
      <c r="G12" s="1092"/>
      <c r="H12" s="1092"/>
      <c r="I12" s="1092"/>
      <c r="J12" s="1092"/>
      <c r="K12" s="1092"/>
      <c r="L12" s="1092"/>
      <c r="M12" s="1092"/>
      <c r="N12" s="1092"/>
      <c r="O12" s="1092"/>
      <c r="P12" s="1092"/>
      <c r="Q12" s="1092"/>
      <c r="R12" s="1092"/>
      <c r="S12" s="1092"/>
      <c r="T12" s="1092"/>
      <c r="U12" s="1092"/>
      <c r="V12" s="1110"/>
      <c r="W12" s="1110"/>
      <c r="X12" s="1110"/>
      <c r="Y12" s="1110"/>
      <c r="Z12" s="1110"/>
      <c r="AA12" s="1110"/>
      <c r="AB12" s="1110"/>
      <c r="AC12" s="1110"/>
      <c r="AD12" s="98"/>
      <c r="AE12" s="98"/>
      <c r="AF12" s="98"/>
      <c r="AG12" s="98"/>
    </row>
    <row r="13" spans="1:38" s="267" customFormat="1" ht="15.6" customHeight="1">
      <c r="A13" s="98"/>
      <c r="B13" s="243" t="s">
        <v>1116</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1:38" s="267" customFormat="1" ht="15.6" customHeight="1">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row>
    <row r="15" spans="1:38" s="267" customFormat="1" ht="15.6" customHeight="1">
      <c r="A15" s="1076" t="s">
        <v>344</v>
      </c>
      <c r="U15" s="98"/>
      <c r="V15" s="98"/>
      <c r="W15" s="98"/>
      <c r="X15" s="98"/>
      <c r="Y15" s="98"/>
      <c r="Z15" s="98"/>
      <c r="AA15" s="98"/>
      <c r="AB15" s="98"/>
      <c r="AC15" s="98"/>
      <c r="AD15" s="98"/>
      <c r="AE15" s="98"/>
      <c r="AF15" s="98"/>
      <c r="AG15" s="98"/>
    </row>
    <row r="16" spans="1:38" s="267" customFormat="1" ht="15.6" customHeight="1">
      <c r="N16" s="1103" t="s">
        <v>722</v>
      </c>
      <c r="O16" s="1103"/>
      <c r="P16" s="1103"/>
      <c r="Q16" s="1103"/>
      <c r="R16" s="1103"/>
      <c r="S16" s="1103"/>
      <c r="U16" s="98"/>
      <c r="V16" s="98"/>
      <c r="W16" s="98"/>
      <c r="X16" s="98"/>
      <c r="Y16" s="98"/>
      <c r="Z16" s="98"/>
      <c r="AA16" s="98"/>
      <c r="AB16" s="98"/>
      <c r="AC16" s="98"/>
      <c r="AD16" s="98"/>
      <c r="AE16" s="98"/>
      <c r="AF16" s="98"/>
      <c r="AG16" s="98"/>
    </row>
    <row r="17" spans="1:33" s="267" customFormat="1" ht="24" customHeight="1">
      <c r="B17" s="1042" t="s">
        <v>44</v>
      </c>
      <c r="C17" s="1042"/>
      <c r="D17" s="1042"/>
      <c r="E17" s="1042"/>
      <c r="F17" s="1042"/>
      <c r="G17" s="1042"/>
      <c r="H17" s="1042" t="s">
        <v>1117</v>
      </c>
      <c r="I17" s="1042"/>
      <c r="J17" s="1042"/>
      <c r="K17" s="1042"/>
      <c r="L17" s="1042"/>
      <c r="M17" s="1042"/>
      <c r="N17" s="1042" t="s">
        <v>520</v>
      </c>
      <c r="O17" s="1042"/>
      <c r="P17" s="1042"/>
      <c r="Q17" s="1042"/>
      <c r="R17" s="1042"/>
      <c r="S17" s="1042"/>
      <c r="U17" s="98"/>
      <c r="V17" s="98"/>
      <c r="W17" s="98"/>
      <c r="X17" s="98"/>
      <c r="Y17" s="98"/>
      <c r="Z17" s="98"/>
      <c r="AA17" s="98"/>
      <c r="AB17" s="98"/>
      <c r="AC17" s="98"/>
      <c r="AD17" s="98"/>
      <c r="AE17" s="98"/>
      <c r="AF17" s="98"/>
      <c r="AG17" s="98"/>
    </row>
    <row r="18" spans="1:33" s="267" customFormat="1" ht="24" customHeight="1">
      <c r="B18" s="987">
        <v>21358942</v>
      </c>
      <c r="C18" s="987"/>
      <c r="D18" s="987"/>
      <c r="E18" s="987"/>
      <c r="F18" s="987"/>
      <c r="G18" s="987"/>
      <c r="H18" s="987">
        <v>8</v>
      </c>
      <c r="I18" s="987"/>
      <c r="J18" s="987"/>
      <c r="K18" s="987"/>
      <c r="L18" s="987"/>
      <c r="M18" s="987"/>
      <c r="N18" s="987">
        <v>2669867</v>
      </c>
      <c r="O18" s="987"/>
      <c r="P18" s="987"/>
      <c r="Q18" s="987"/>
      <c r="R18" s="987"/>
      <c r="S18" s="987"/>
      <c r="U18" s="98"/>
      <c r="V18" s="98"/>
      <c r="W18" s="98"/>
      <c r="X18" s="98"/>
      <c r="Y18" s="98"/>
      <c r="Z18" s="98"/>
      <c r="AA18" s="98"/>
      <c r="AB18" s="98"/>
      <c r="AC18" s="98"/>
      <c r="AD18" s="98"/>
      <c r="AE18" s="98"/>
      <c r="AF18" s="98"/>
      <c r="AG18" s="98"/>
    </row>
    <row r="19" spans="1:33" s="267" customFormat="1" ht="15.6" customHeight="1">
      <c r="A19" s="243"/>
      <c r="B19" s="243" t="s">
        <v>1119</v>
      </c>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row>
    <row r="20" spans="1:33" s="267" customFormat="1" ht="15.6" customHeight="1">
      <c r="A20" s="243"/>
      <c r="B20" s="243"/>
      <c r="C20" s="243" t="s">
        <v>696</v>
      </c>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row>
    <row r="21" spans="1:33" s="267" customFormat="1" ht="46.5" customHeight="1">
      <c r="A21" s="243"/>
      <c r="B21" s="243"/>
      <c r="C21" s="584" t="s">
        <v>714</v>
      </c>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row>
    <row r="22" spans="1:33" s="267" customFormat="1" ht="15.6" customHeight="1">
      <c r="A22" s="243"/>
      <c r="B22" s="243"/>
      <c r="C22" s="243" t="s">
        <v>1121</v>
      </c>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row>
    <row r="23" spans="1:33" s="267" customFormat="1" ht="15.6" customHeight="1">
      <c r="A23" s="243"/>
      <c r="B23" s="243"/>
      <c r="C23" s="243" t="s">
        <v>1124</v>
      </c>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row>
    <row r="24" spans="1:33" s="267" customFormat="1" ht="15.6" customHeight="1">
      <c r="A24" s="243"/>
      <c r="B24" s="243" t="s">
        <v>162</v>
      </c>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row>
    <row r="25" spans="1:33" s="267" customFormat="1" ht="15.6" customHeight="1">
      <c r="A25" s="243"/>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row>
    <row r="26" spans="1:33" s="267" customFormat="1" ht="15.6" customHeight="1">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row>
    <row r="27" spans="1:33" s="267" customFormat="1" ht="15.6" customHeight="1">
      <c r="A27" s="267" t="s">
        <v>962</v>
      </c>
    </row>
    <row r="28" spans="1:33" s="267" customFormat="1" ht="15.6" customHeight="1">
      <c r="A28" s="1076" t="s">
        <v>779</v>
      </c>
    </row>
    <row r="29" spans="1:33" s="267" customFormat="1" ht="15.6" customHeight="1"/>
    <row r="30" spans="1:33" s="267" customFormat="1" ht="15.6" customHeight="1">
      <c r="B30" s="267" t="s">
        <v>1125</v>
      </c>
    </row>
    <row r="31" spans="1:33" s="267" customFormat="1" ht="45.75" customHeight="1">
      <c r="C31" s="1081" t="s">
        <v>745</v>
      </c>
      <c r="D31" s="1081"/>
      <c r="E31" s="1081"/>
      <c r="F31" s="1081"/>
      <c r="G31" s="1081"/>
      <c r="H31" s="1081"/>
      <c r="I31" s="1081"/>
      <c r="J31" s="1081"/>
      <c r="K31" s="1081"/>
      <c r="L31" s="1081"/>
      <c r="M31" s="1081"/>
      <c r="N31" s="1081"/>
      <c r="O31" s="1081"/>
      <c r="P31" s="1081"/>
      <c r="Q31" s="1081"/>
      <c r="R31" s="1081"/>
      <c r="S31" s="1081"/>
      <c r="T31" s="1081"/>
      <c r="U31" s="1081"/>
      <c r="V31" s="1081"/>
      <c r="W31" s="1081"/>
      <c r="X31" s="1081"/>
      <c r="Y31" s="1081"/>
      <c r="Z31" s="1081"/>
      <c r="AA31" s="1081"/>
      <c r="AB31" s="1081"/>
      <c r="AC31" s="1081"/>
      <c r="AD31" s="1081"/>
      <c r="AE31" s="1081"/>
      <c r="AF31" s="1081"/>
      <c r="AG31" s="1081"/>
    </row>
    <row r="32" spans="1:33" s="1073" customFormat="1" ht="36" customHeight="1">
      <c r="A32" s="1077" t="s">
        <v>2084</v>
      </c>
      <c r="B32" s="1079"/>
      <c r="C32" s="1082" t="s">
        <v>915</v>
      </c>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row>
    <row r="33" spans="1:29" s="1074" customFormat="1" ht="18" customHeight="1">
      <c r="A33" s="600" t="s">
        <v>802</v>
      </c>
      <c r="B33" s="600"/>
      <c r="C33" s="699" t="s">
        <v>917</v>
      </c>
      <c r="D33" s="724"/>
      <c r="E33" s="724"/>
      <c r="F33" s="724"/>
      <c r="G33" s="724"/>
      <c r="H33" s="724"/>
      <c r="I33" s="724"/>
      <c r="J33" s="724"/>
      <c r="K33" s="724"/>
      <c r="L33" s="724"/>
      <c r="M33" s="724"/>
      <c r="N33" s="724"/>
      <c r="O33" s="724"/>
      <c r="P33" s="724"/>
      <c r="Q33" s="724"/>
      <c r="R33" s="724"/>
      <c r="S33" s="724"/>
      <c r="T33" s="724"/>
      <c r="U33" s="724"/>
      <c r="V33" s="724"/>
      <c r="W33" s="724"/>
      <c r="X33" s="724"/>
      <c r="Y33" s="724"/>
      <c r="Z33" s="724"/>
      <c r="AA33" s="724"/>
      <c r="AB33" s="724"/>
      <c r="AC33" s="761"/>
    </row>
    <row r="34" spans="1:29" s="1074" customFormat="1" ht="36" customHeight="1">
      <c r="A34" s="1078" t="s">
        <v>418</v>
      </c>
      <c r="B34" s="1078"/>
      <c r="C34" s="777" t="s">
        <v>694</v>
      </c>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c r="AB34" s="1086"/>
      <c r="AC34" s="674"/>
    </row>
    <row r="35" spans="1:29" s="1074" customFormat="1" ht="36" customHeight="1">
      <c r="A35" s="1078"/>
      <c r="B35" s="1078"/>
      <c r="C35" s="1083" t="s">
        <v>920</v>
      </c>
      <c r="D35" s="1087"/>
      <c r="E35" s="1087"/>
      <c r="F35" s="1087"/>
      <c r="G35" s="1087"/>
      <c r="H35" s="1087"/>
      <c r="I35" s="1087"/>
      <c r="J35" s="1087"/>
      <c r="K35" s="1087"/>
      <c r="L35" s="1087"/>
      <c r="M35" s="1087"/>
      <c r="N35" s="1087"/>
      <c r="O35" s="1087"/>
      <c r="P35" s="1087"/>
      <c r="Q35" s="1087"/>
      <c r="R35" s="1087"/>
      <c r="S35" s="1087"/>
      <c r="T35" s="1087"/>
      <c r="U35" s="1087"/>
      <c r="V35" s="1087"/>
      <c r="W35" s="1087"/>
      <c r="X35" s="1087"/>
      <c r="Y35" s="1087"/>
      <c r="Z35" s="1087"/>
      <c r="AA35" s="1087"/>
      <c r="AB35" s="1087"/>
      <c r="AC35" s="675"/>
    </row>
    <row r="36" spans="1:29" s="1074" customFormat="1" ht="36" customHeight="1">
      <c r="A36" s="1078"/>
      <c r="B36" s="1078"/>
      <c r="C36" s="777" t="s">
        <v>921</v>
      </c>
      <c r="D36" s="1086"/>
      <c r="E36" s="1086"/>
      <c r="F36" s="1086"/>
      <c r="G36" s="1086"/>
      <c r="H36" s="1086"/>
      <c r="I36" s="1086"/>
      <c r="J36" s="1086"/>
      <c r="K36" s="1086"/>
      <c r="L36" s="1086"/>
      <c r="M36" s="1086"/>
      <c r="N36" s="1086"/>
      <c r="O36" s="1086"/>
      <c r="P36" s="1086"/>
      <c r="Q36" s="1086"/>
      <c r="R36" s="1086"/>
      <c r="S36" s="1086"/>
      <c r="T36" s="1086"/>
      <c r="U36" s="1086"/>
      <c r="V36" s="1086"/>
      <c r="W36" s="1086"/>
      <c r="X36" s="1086"/>
      <c r="Y36" s="1086"/>
      <c r="Z36" s="1086"/>
      <c r="AA36" s="1086"/>
      <c r="AB36" s="1086"/>
      <c r="AC36" s="674"/>
    </row>
    <row r="37" spans="1:29" s="1074" customFormat="1" ht="36" customHeight="1">
      <c r="A37" s="1078"/>
      <c r="B37" s="1078"/>
      <c r="C37" s="777" t="s">
        <v>1126</v>
      </c>
      <c r="D37" s="1086"/>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c r="AB37" s="1086"/>
      <c r="AC37" s="674"/>
    </row>
    <row r="38" spans="1:29" s="1074" customFormat="1" ht="36" customHeight="1">
      <c r="A38" s="1078"/>
      <c r="B38" s="1078"/>
      <c r="C38" s="777" t="s">
        <v>109</v>
      </c>
      <c r="D38" s="1086"/>
      <c r="E38" s="1086"/>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c r="AB38" s="1086"/>
      <c r="AC38" s="674"/>
    </row>
    <row r="39" spans="1:29" s="1074" customFormat="1" ht="36" customHeight="1">
      <c r="A39" s="1078"/>
      <c r="B39" s="1078"/>
      <c r="C39" s="777" t="s">
        <v>927</v>
      </c>
      <c r="D39" s="1086"/>
      <c r="E39" s="1086"/>
      <c r="F39" s="1086"/>
      <c r="G39" s="1086"/>
      <c r="H39" s="1086"/>
      <c r="I39" s="1086"/>
      <c r="J39" s="1086"/>
      <c r="K39" s="1086"/>
      <c r="L39" s="1086"/>
      <c r="M39" s="1086"/>
      <c r="N39" s="1086"/>
      <c r="O39" s="1086"/>
      <c r="P39" s="1086"/>
      <c r="Q39" s="1086"/>
      <c r="R39" s="1086"/>
      <c r="S39" s="1086"/>
      <c r="T39" s="1086"/>
      <c r="U39" s="1086"/>
      <c r="V39" s="1086"/>
      <c r="W39" s="1086"/>
      <c r="X39" s="1086"/>
      <c r="Y39" s="1086"/>
      <c r="Z39" s="1086"/>
      <c r="AA39" s="1086"/>
      <c r="AB39" s="1086"/>
      <c r="AC39" s="674"/>
    </row>
    <row r="40" spans="1:29" s="1074" customFormat="1" ht="42.75" customHeight="1">
      <c r="A40" s="1078"/>
      <c r="B40" s="1078"/>
      <c r="C40" s="777" t="s">
        <v>929</v>
      </c>
      <c r="D40" s="1086"/>
      <c r="E40" s="1086"/>
      <c r="F40" s="1086"/>
      <c r="G40" s="1086"/>
      <c r="H40" s="1086"/>
      <c r="I40" s="1086"/>
      <c r="J40" s="1086"/>
      <c r="K40" s="1086"/>
      <c r="L40" s="1086"/>
      <c r="M40" s="1086"/>
      <c r="N40" s="1086"/>
      <c r="O40" s="1086"/>
      <c r="P40" s="1086"/>
      <c r="Q40" s="1086"/>
      <c r="R40" s="1086"/>
      <c r="S40" s="1086"/>
      <c r="T40" s="1086"/>
      <c r="U40" s="1086"/>
      <c r="V40" s="1086"/>
      <c r="W40" s="1086"/>
      <c r="X40" s="1086"/>
      <c r="Y40" s="1086"/>
      <c r="Z40" s="1086"/>
      <c r="AA40" s="1086"/>
      <c r="AB40" s="1086"/>
      <c r="AC40" s="674"/>
    </row>
    <row r="41" spans="1:29" s="1074" customFormat="1" ht="36" customHeight="1">
      <c r="A41" s="1078"/>
      <c r="B41" s="1078"/>
      <c r="C41" s="777" t="s">
        <v>931</v>
      </c>
      <c r="D41" s="1086"/>
      <c r="E41" s="1086"/>
      <c r="F41" s="1086"/>
      <c r="G41" s="1086"/>
      <c r="H41" s="1086"/>
      <c r="I41" s="1086"/>
      <c r="J41" s="1086"/>
      <c r="K41" s="1086"/>
      <c r="L41" s="1086"/>
      <c r="M41" s="1086"/>
      <c r="N41" s="1086"/>
      <c r="O41" s="1086"/>
      <c r="P41" s="1086"/>
      <c r="Q41" s="1086"/>
      <c r="R41" s="1086"/>
      <c r="S41" s="1086"/>
      <c r="T41" s="1086"/>
      <c r="U41" s="1086"/>
      <c r="V41" s="1086"/>
      <c r="W41" s="1086"/>
      <c r="X41" s="1086"/>
      <c r="Y41" s="1086"/>
      <c r="Z41" s="1086"/>
      <c r="AA41" s="1086"/>
      <c r="AB41" s="1086"/>
      <c r="AC41" s="674"/>
    </row>
    <row r="42" spans="1:29" s="1074" customFormat="1" ht="36" customHeight="1">
      <c r="A42" s="1078"/>
      <c r="B42" s="1078"/>
      <c r="C42" s="1084" t="s">
        <v>643</v>
      </c>
      <c r="D42" s="1088"/>
      <c r="E42" s="1088"/>
      <c r="F42" s="1088"/>
      <c r="G42" s="1088"/>
      <c r="H42" s="1088"/>
      <c r="I42" s="1088"/>
      <c r="J42" s="1088"/>
      <c r="K42" s="1088"/>
      <c r="L42" s="1088"/>
      <c r="M42" s="1088"/>
      <c r="N42" s="1088"/>
      <c r="O42" s="1088"/>
      <c r="P42" s="1088"/>
      <c r="Q42" s="1088"/>
      <c r="R42" s="1088"/>
      <c r="S42" s="1088"/>
      <c r="T42" s="1088"/>
      <c r="U42" s="1088"/>
      <c r="V42" s="1088"/>
      <c r="W42" s="1088"/>
      <c r="X42" s="1088"/>
      <c r="Y42" s="1088"/>
      <c r="Z42" s="1088"/>
      <c r="AA42" s="1088"/>
      <c r="AB42" s="1088"/>
      <c r="AC42" s="1117"/>
    </row>
    <row r="43" spans="1:29" s="267" customFormat="1" ht="15.6" customHeight="1">
      <c r="A43" s="1076"/>
    </row>
    <row r="44" spans="1:29" s="267" customFormat="1" ht="15.6" customHeight="1">
      <c r="A44" s="1076"/>
      <c r="B44" s="267" t="s">
        <v>1127</v>
      </c>
    </row>
    <row r="45" spans="1:29" s="267" customFormat="1" ht="15.6" customHeight="1">
      <c r="A45" s="601" t="s">
        <v>917</v>
      </c>
      <c r="B45" s="601"/>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row>
    <row r="46" spans="1:29" s="267" customFormat="1" ht="15.6" customHeight="1">
      <c r="A46" s="602" t="s">
        <v>932</v>
      </c>
      <c r="B46" s="602"/>
      <c r="C46" s="602"/>
      <c r="D46" s="602"/>
      <c r="E46" s="602"/>
      <c r="F46" s="1093" t="s">
        <v>380</v>
      </c>
      <c r="G46" s="1093"/>
      <c r="H46" s="1093"/>
      <c r="I46" s="1093"/>
      <c r="J46" s="1096"/>
      <c r="K46" s="1097" t="s">
        <v>418</v>
      </c>
      <c r="L46" s="1078"/>
      <c r="M46" s="1101" t="s">
        <v>384</v>
      </c>
      <c r="N46" s="1101"/>
      <c r="O46" s="1101"/>
      <c r="P46" s="1101"/>
      <c r="Q46" s="708"/>
      <c r="R46" s="1097" t="s">
        <v>418</v>
      </c>
      <c r="S46" s="1078"/>
      <c r="T46" s="1101" t="s">
        <v>936</v>
      </c>
      <c r="U46" s="1107"/>
      <c r="V46" s="1111"/>
      <c r="W46" s="1113"/>
      <c r="X46" s="1114"/>
      <c r="Y46" s="1114"/>
      <c r="Z46" s="1114"/>
      <c r="AA46" s="1114"/>
      <c r="AB46" s="1115"/>
      <c r="AC46" s="966" t="s">
        <v>426</v>
      </c>
    </row>
    <row r="47" spans="1:29" s="267" customFormat="1" ht="15.6" customHeight="1">
      <c r="A47" s="602" t="s">
        <v>937</v>
      </c>
      <c r="B47" s="602"/>
      <c r="C47" s="602"/>
      <c r="D47" s="602"/>
      <c r="E47" s="602"/>
      <c r="F47" s="1093" t="s">
        <v>751</v>
      </c>
      <c r="G47" s="1093"/>
      <c r="H47" s="1093"/>
      <c r="I47" s="1093"/>
      <c r="J47" s="1096"/>
      <c r="K47" s="1097" t="s">
        <v>418</v>
      </c>
      <c r="L47" s="1078"/>
      <c r="M47" s="1101" t="s">
        <v>384</v>
      </c>
      <c r="N47" s="1101"/>
      <c r="O47" s="1101"/>
      <c r="P47" s="1101"/>
      <c r="Q47" s="708"/>
      <c r="R47" s="1097" t="s">
        <v>418</v>
      </c>
      <c r="S47" s="1078"/>
      <c r="T47" s="1101" t="s">
        <v>936</v>
      </c>
      <c r="U47" s="1107"/>
      <c r="V47" s="1111"/>
      <c r="W47" s="1113"/>
      <c r="X47" s="1114"/>
      <c r="Y47" s="1114"/>
      <c r="Z47" s="1114"/>
      <c r="AA47" s="1114"/>
      <c r="AB47" s="1115"/>
      <c r="AC47" s="966" t="s">
        <v>426</v>
      </c>
    </row>
    <row r="48" spans="1:29" s="267" customFormat="1" ht="15.6" customHeight="1">
      <c r="A48" s="602" t="s">
        <v>941</v>
      </c>
      <c r="B48" s="602"/>
      <c r="C48" s="602"/>
      <c r="D48" s="602"/>
      <c r="E48" s="602"/>
      <c r="F48" s="709" t="s">
        <v>945</v>
      </c>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row>
    <row r="49" spans="1:33" s="267" customFormat="1" ht="15.6" customHeight="1">
      <c r="A49" s="1076"/>
    </row>
    <row r="50" spans="1:33" s="267" customFormat="1" ht="15.6" customHeight="1">
      <c r="A50" s="1076"/>
      <c r="B50" s="267" t="s">
        <v>1130</v>
      </c>
    </row>
    <row r="51" spans="1:33" s="267" customFormat="1" ht="15.6" customHeight="1">
      <c r="A51" s="1076"/>
      <c r="C51" s="267" t="s">
        <v>665</v>
      </c>
    </row>
    <row r="52" spans="1:33" s="267" customFormat="1" ht="15.6" customHeight="1">
      <c r="A52" s="601" t="s">
        <v>802</v>
      </c>
      <c r="B52" s="601"/>
      <c r="C52" s="699" t="s">
        <v>917</v>
      </c>
      <c r="D52" s="724"/>
      <c r="E52" s="724"/>
      <c r="F52" s="724"/>
      <c r="G52" s="724"/>
      <c r="H52" s="724"/>
      <c r="I52" s="724"/>
      <c r="J52" s="724"/>
      <c r="K52" s="724"/>
      <c r="L52" s="724"/>
      <c r="M52" s="724"/>
      <c r="N52" s="724"/>
      <c r="O52" s="724"/>
      <c r="P52" s="724"/>
      <c r="Q52" s="724"/>
      <c r="R52" s="724"/>
      <c r="S52" s="724"/>
      <c r="T52" s="724"/>
      <c r="U52" s="724"/>
      <c r="V52" s="724"/>
      <c r="W52" s="724"/>
      <c r="X52" s="724"/>
      <c r="Y52" s="724"/>
      <c r="Z52" s="724"/>
      <c r="AA52" s="724"/>
      <c r="AB52" s="724"/>
      <c r="AC52" s="761"/>
    </row>
    <row r="53" spans="1:33" s="267" customFormat="1" ht="30.75" customHeight="1">
      <c r="A53" s="1078" t="s">
        <v>418</v>
      </c>
      <c r="B53" s="1078"/>
      <c r="C53" s="777" t="s">
        <v>486</v>
      </c>
      <c r="D53" s="1086"/>
      <c r="E53" s="1086"/>
      <c r="F53" s="1086"/>
      <c r="G53" s="1086"/>
      <c r="H53" s="1086"/>
      <c r="I53" s="1086"/>
      <c r="J53" s="1086"/>
      <c r="K53" s="1086"/>
      <c r="L53" s="1086"/>
      <c r="M53" s="1086"/>
      <c r="N53" s="1086"/>
      <c r="O53" s="1086"/>
      <c r="P53" s="1086"/>
      <c r="Q53" s="1086"/>
      <c r="R53" s="1086"/>
      <c r="S53" s="1086"/>
      <c r="T53" s="1086"/>
      <c r="U53" s="1086"/>
      <c r="V53" s="1086"/>
      <c r="W53" s="1086"/>
      <c r="X53" s="1086"/>
      <c r="Y53" s="1086"/>
      <c r="Z53" s="1086"/>
      <c r="AA53" s="1086"/>
      <c r="AB53" s="1086"/>
      <c r="AC53" s="674"/>
    </row>
    <row r="54" spans="1:33" s="267" customFormat="1" ht="30.75" customHeight="1">
      <c r="A54" s="1078"/>
      <c r="B54" s="1078"/>
      <c r="C54" s="1083" t="s">
        <v>132</v>
      </c>
      <c r="D54" s="1087"/>
      <c r="E54" s="1087"/>
      <c r="F54" s="1087"/>
      <c r="G54" s="1087"/>
      <c r="H54" s="1087"/>
      <c r="I54" s="1087"/>
      <c r="J54" s="1087"/>
      <c r="K54" s="1087"/>
      <c r="L54" s="1087"/>
      <c r="M54" s="1087"/>
      <c r="N54" s="1087"/>
      <c r="O54" s="1087"/>
      <c r="P54" s="1087"/>
      <c r="Q54" s="1087"/>
      <c r="R54" s="1087"/>
      <c r="S54" s="1087"/>
      <c r="T54" s="1087"/>
      <c r="U54" s="1087"/>
      <c r="V54" s="1087"/>
      <c r="W54" s="1087"/>
      <c r="X54" s="1087"/>
      <c r="Y54" s="1087"/>
      <c r="Z54" s="1087"/>
      <c r="AA54" s="1087"/>
      <c r="AB54" s="1087"/>
      <c r="AC54" s="675"/>
    </row>
    <row r="55" spans="1:33" s="267" customFormat="1" ht="30.75" customHeight="1">
      <c r="A55" s="1078"/>
      <c r="B55" s="1078"/>
      <c r="C55" s="777" t="s">
        <v>860</v>
      </c>
      <c r="D55" s="1086"/>
      <c r="E55" s="1086"/>
      <c r="F55" s="1086"/>
      <c r="G55" s="1086"/>
      <c r="H55" s="1086"/>
      <c r="I55" s="1086"/>
      <c r="J55" s="1086"/>
      <c r="K55" s="1086"/>
      <c r="L55" s="1086"/>
      <c r="M55" s="1086"/>
      <c r="N55" s="1086"/>
      <c r="O55" s="1086"/>
      <c r="P55" s="1086"/>
      <c r="Q55" s="1086"/>
      <c r="R55" s="1086"/>
      <c r="S55" s="1086"/>
      <c r="T55" s="1086"/>
      <c r="U55" s="1086"/>
      <c r="V55" s="1086"/>
      <c r="W55" s="1086"/>
      <c r="X55" s="1086"/>
      <c r="Y55" s="1086"/>
      <c r="Z55" s="1086"/>
      <c r="AA55" s="1086"/>
      <c r="AB55" s="1086"/>
      <c r="AC55" s="674"/>
    </row>
    <row r="56" spans="1:33" s="267" customFormat="1" ht="30.75" customHeight="1">
      <c r="A56" s="1078"/>
      <c r="B56" s="1078"/>
      <c r="C56" s="777" t="s">
        <v>948</v>
      </c>
      <c r="D56" s="1086"/>
      <c r="E56" s="1086"/>
      <c r="F56" s="1086"/>
      <c r="G56" s="1086"/>
      <c r="H56" s="1086"/>
      <c r="I56" s="1086"/>
      <c r="J56" s="1086"/>
      <c r="K56" s="1086"/>
      <c r="L56" s="1086"/>
      <c r="M56" s="1086"/>
      <c r="N56" s="1086"/>
      <c r="O56" s="1086"/>
      <c r="P56" s="1086"/>
      <c r="Q56" s="1086"/>
      <c r="R56" s="1086"/>
      <c r="S56" s="1086"/>
      <c r="T56" s="1086"/>
      <c r="U56" s="1086"/>
      <c r="V56" s="1086"/>
      <c r="W56" s="1086"/>
      <c r="X56" s="1086"/>
      <c r="Y56" s="1086"/>
      <c r="Z56" s="1086"/>
      <c r="AA56" s="1086"/>
      <c r="AB56" s="1086"/>
      <c r="AC56" s="674"/>
    </row>
    <row r="57" spans="1:33" s="267" customFormat="1" ht="30.75" customHeight="1">
      <c r="A57" s="1078"/>
      <c r="B57" s="1078"/>
      <c r="C57" s="777" t="s">
        <v>950</v>
      </c>
      <c r="D57" s="1086"/>
      <c r="E57" s="1086"/>
      <c r="F57" s="1086"/>
      <c r="G57" s="1086"/>
      <c r="H57" s="1086"/>
      <c r="I57" s="1086"/>
      <c r="J57" s="1086"/>
      <c r="K57" s="1086"/>
      <c r="L57" s="1086"/>
      <c r="M57" s="1086"/>
      <c r="N57" s="1086"/>
      <c r="O57" s="1086"/>
      <c r="P57" s="1086"/>
      <c r="Q57" s="1086"/>
      <c r="R57" s="1086"/>
      <c r="S57" s="1086"/>
      <c r="T57" s="1086"/>
      <c r="U57" s="1086"/>
      <c r="V57" s="1086"/>
      <c r="W57" s="1086"/>
      <c r="X57" s="1086"/>
      <c r="Y57" s="1086"/>
      <c r="Z57" s="1086"/>
      <c r="AA57" s="1086"/>
      <c r="AB57" s="1086"/>
      <c r="AC57" s="674"/>
    </row>
    <row r="58" spans="1:33" s="267" customFormat="1" ht="30.75" customHeight="1">
      <c r="A58" s="1078"/>
      <c r="B58" s="1078"/>
      <c r="C58" s="777" t="s">
        <v>914</v>
      </c>
      <c r="D58" s="1086"/>
      <c r="E58" s="1086"/>
      <c r="F58" s="1086"/>
      <c r="G58" s="1086"/>
      <c r="H58" s="1086"/>
      <c r="I58" s="1086"/>
      <c r="J58" s="1086"/>
      <c r="K58" s="1086"/>
      <c r="L58" s="1086"/>
      <c r="M58" s="1086"/>
      <c r="N58" s="1086"/>
      <c r="O58" s="1086"/>
      <c r="P58" s="1086"/>
      <c r="Q58" s="1086"/>
      <c r="R58" s="1086"/>
      <c r="S58" s="1086"/>
      <c r="T58" s="1086"/>
      <c r="U58" s="1086"/>
      <c r="V58" s="1086"/>
      <c r="W58" s="1086"/>
      <c r="X58" s="1086"/>
      <c r="Y58" s="1086"/>
      <c r="Z58" s="1086"/>
      <c r="AA58" s="1086"/>
      <c r="AB58" s="1086"/>
      <c r="AC58" s="674"/>
    </row>
    <row r="59" spans="1:33" s="267" customFormat="1" ht="30.75" customHeight="1">
      <c r="A59" s="1078"/>
      <c r="B59" s="1078"/>
      <c r="C59" s="777" t="s">
        <v>589</v>
      </c>
      <c r="D59" s="1086"/>
      <c r="E59" s="1086"/>
      <c r="F59" s="1086"/>
      <c r="G59" s="1086"/>
      <c r="H59" s="1086"/>
      <c r="I59" s="1086"/>
      <c r="J59" s="1086"/>
      <c r="K59" s="1086"/>
      <c r="L59" s="1086"/>
      <c r="M59" s="1086"/>
      <c r="N59" s="1086"/>
      <c r="O59" s="1086"/>
      <c r="P59" s="1086"/>
      <c r="Q59" s="1086"/>
      <c r="R59" s="1086"/>
      <c r="S59" s="1086"/>
      <c r="T59" s="1086"/>
      <c r="U59" s="1086"/>
      <c r="V59" s="1086"/>
      <c r="W59" s="1086"/>
      <c r="X59" s="1086"/>
      <c r="Y59" s="1086"/>
      <c r="Z59" s="1086"/>
      <c r="AA59" s="1086"/>
      <c r="AB59" s="1086"/>
      <c r="AC59" s="674"/>
    </row>
    <row r="60" spans="1:33" s="267" customFormat="1" ht="30.75" customHeight="1">
      <c r="A60" s="1078"/>
      <c r="B60" s="1078"/>
      <c r="C60" s="777" t="s">
        <v>423</v>
      </c>
      <c r="D60" s="1086"/>
      <c r="E60" s="1086"/>
      <c r="F60" s="1086"/>
      <c r="G60" s="1086"/>
      <c r="H60" s="1086"/>
      <c r="I60" s="1086"/>
      <c r="J60" s="1086"/>
      <c r="K60" s="1086"/>
      <c r="L60" s="1086"/>
      <c r="M60" s="1086"/>
      <c r="N60" s="1086"/>
      <c r="O60" s="1086"/>
      <c r="P60" s="1086"/>
      <c r="Q60" s="1086"/>
      <c r="R60" s="1086"/>
      <c r="S60" s="1086"/>
      <c r="T60" s="1086"/>
      <c r="U60" s="1086"/>
      <c r="V60" s="1086"/>
      <c r="W60" s="1086"/>
      <c r="X60" s="1086"/>
      <c r="Y60" s="1086"/>
      <c r="Z60" s="1086"/>
      <c r="AA60" s="1086"/>
      <c r="AB60" s="1086"/>
      <c r="AC60" s="674"/>
    </row>
    <row r="61" spans="1:33" s="267" customFormat="1" ht="30.75" customHeight="1">
      <c r="A61" s="1078"/>
      <c r="B61" s="1078"/>
      <c r="C61" s="1083" t="s">
        <v>952</v>
      </c>
      <c r="D61" s="1087"/>
      <c r="E61" s="1087"/>
      <c r="F61" s="1087"/>
      <c r="G61" s="1087"/>
      <c r="H61" s="1087"/>
      <c r="I61" s="1087"/>
      <c r="J61" s="1087"/>
      <c r="K61" s="1087"/>
      <c r="L61" s="1087"/>
      <c r="M61" s="1087"/>
      <c r="N61" s="1087"/>
      <c r="O61" s="1087"/>
      <c r="P61" s="1087"/>
      <c r="Q61" s="1087"/>
      <c r="R61" s="1087"/>
      <c r="S61" s="1087"/>
      <c r="T61" s="1087"/>
      <c r="U61" s="1087"/>
      <c r="V61" s="1087"/>
      <c r="W61" s="1087"/>
      <c r="X61" s="1087"/>
      <c r="Y61" s="1087"/>
      <c r="Z61" s="1087"/>
      <c r="AA61" s="1087"/>
      <c r="AB61" s="1087"/>
      <c r="AC61" s="675"/>
    </row>
    <row r="62" spans="1:33" s="267" customFormat="1" ht="30.75" customHeight="1">
      <c r="A62" s="1078"/>
      <c r="B62" s="1078"/>
      <c r="C62" s="1084" t="s">
        <v>953</v>
      </c>
      <c r="D62" s="1088"/>
      <c r="E62" s="1088"/>
      <c r="F62" s="1088"/>
      <c r="G62" s="1088"/>
      <c r="H62" s="1088"/>
      <c r="I62" s="1088"/>
      <c r="J62" s="1088"/>
      <c r="K62" s="1088"/>
      <c r="L62" s="1088"/>
      <c r="M62" s="1088"/>
      <c r="N62" s="1088"/>
      <c r="O62" s="1088"/>
      <c r="P62" s="1088"/>
      <c r="Q62" s="1088"/>
      <c r="R62" s="1088"/>
      <c r="S62" s="1088"/>
      <c r="T62" s="1088"/>
      <c r="U62" s="1088"/>
      <c r="V62" s="1088"/>
      <c r="W62" s="1088"/>
      <c r="X62" s="1088"/>
      <c r="Y62" s="1088"/>
      <c r="Z62" s="1088"/>
      <c r="AA62" s="1088"/>
      <c r="AB62" s="1088"/>
      <c r="AC62" s="1117"/>
    </row>
    <row r="63" spans="1:33" s="243" customFormat="1" ht="33.75" customHeight="1">
      <c r="A63" s="584" t="s">
        <v>955</v>
      </c>
      <c r="B63" s="584"/>
      <c r="C63" s="584"/>
      <c r="D63" s="584"/>
      <c r="E63" s="584"/>
      <c r="F63" s="584"/>
      <c r="G63" s="584"/>
      <c r="H63" s="584"/>
      <c r="I63" s="584"/>
      <c r="J63" s="584"/>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row>
    <row r="64" spans="1:33" s="243" customFormat="1" ht="15.6" customHeight="1">
      <c r="A64" s="268" t="s">
        <v>1131</v>
      </c>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row>
    <row r="65" spans="1:33" s="267" customFormat="1" ht="15.6" customHeight="1">
      <c r="A65" s="98"/>
      <c r="B65" s="268" t="s">
        <v>1132</v>
      </c>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row>
    <row r="66" spans="1:33" s="267" customFormat="1" ht="27" customHeight="1">
      <c r="A66" s="98"/>
      <c r="B66" s="584" t="s">
        <v>1133</v>
      </c>
      <c r="C66" s="584"/>
      <c r="D66" s="584"/>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row>
    <row r="67" spans="1:33" s="267" customFormat="1" ht="15.6" customHeight="1">
      <c r="A67" s="999"/>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row>
    <row r="68" spans="1:33" s="267" customFormat="1" ht="15.6" customHeight="1">
      <c r="A68" s="1076" t="s">
        <v>1136</v>
      </c>
    </row>
    <row r="69" spans="1:33" s="267" customFormat="1" ht="15.6" customHeight="1">
      <c r="C69" s="1081" t="s">
        <v>761</v>
      </c>
      <c r="D69" s="1081"/>
      <c r="E69" s="1081"/>
      <c r="F69" s="1081"/>
      <c r="G69" s="1081"/>
      <c r="H69" s="1081"/>
      <c r="I69" s="1081"/>
      <c r="J69" s="1081"/>
      <c r="K69" s="1081"/>
      <c r="L69" s="1081"/>
      <c r="M69" s="1081"/>
      <c r="N69" s="1081"/>
      <c r="O69" s="1081"/>
      <c r="P69" s="1081"/>
      <c r="Q69" s="1081"/>
      <c r="R69" s="1081"/>
      <c r="S69" s="1081"/>
      <c r="T69" s="1081"/>
      <c r="U69" s="1081"/>
      <c r="V69" s="1081"/>
      <c r="W69" s="1081"/>
      <c r="X69" s="1081"/>
      <c r="Y69" s="1081"/>
      <c r="Z69" s="1081"/>
      <c r="AA69" s="1081"/>
      <c r="AB69" s="1081"/>
      <c r="AC69" s="1081"/>
      <c r="AD69" s="1081"/>
      <c r="AE69" s="1081"/>
      <c r="AF69" s="1081"/>
      <c r="AG69" s="1081"/>
    </row>
    <row r="70" spans="1:33" s="267" customFormat="1" ht="15.6" customHeight="1">
      <c r="C70" s="1081"/>
      <c r="D70" s="1081"/>
      <c r="E70" s="1081"/>
      <c r="F70" s="1081"/>
      <c r="G70" s="1081"/>
      <c r="H70" s="1081"/>
      <c r="I70" s="1081"/>
      <c r="J70" s="1081"/>
      <c r="K70" s="1081"/>
      <c r="L70" s="1081"/>
      <c r="M70" s="1081"/>
      <c r="N70" s="1081"/>
      <c r="O70" s="1081"/>
      <c r="P70" s="1081"/>
      <c r="Q70" s="1081"/>
      <c r="R70" s="1081"/>
      <c r="S70" s="1081"/>
      <c r="T70" s="1081"/>
      <c r="U70" s="1081"/>
      <c r="V70" s="1081"/>
      <c r="W70" s="1081"/>
      <c r="X70" s="1081"/>
      <c r="Y70" s="1081"/>
      <c r="Z70" s="1081"/>
      <c r="AA70" s="1081"/>
      <c r="AB70" s="1081"/>
      <c r="AC70" s="1081"/>
      <c r="AD70" s="1081"/>
      <c r="AE70" s="1081"/>
      <c r="AF70" s="1081"/>
      <c r="AG70" s="1081"/>
    </row>
    <row r="71" spans="1:33" s="267" customFormat="1" ht="15.6" customHeight="1">
      <c r="A71" s="98"/>
      <c r="B71" s="98"/>
      <c r="C71" s="98"/>
      <c r="D71" s="98"/>
      <c r="E71" s="98"/>
      <c r="F71" s="98"/>
      <c r="G71" s="98"/>
      <c r="H71" s="98"/>
      <c r="I71" s="98"/>
      <c r="J71" s="98"/>
      <c r="K71" s="98"/>
      <c r="L71" s="98"/>
      <c r="M71" s="98"/>
      <c r="N71" s="98"/>
      <c r="O71" s="98"/>
      <c r="P71" s="233"/>
      <c r="Q71" s="98"/>
      <c r="R71" s="98"/>
      <c r="S71" s="98"/>
      <c r="T71" s="98"/>
      <c r="U71" s="98"/>
      <c r="V71" s="98"/>
      <c r="W71" s="98"/>
      <c r="X71" s="98"/>
      <c r="Y71" s="98"/>
      <c r="Z71" s="98"/>
      <c r="AA71" s="98"/>
      <c r="AB71" s="98"/>
      <c r="AC71" s="98"/>
      <c r="AD71" s="98"/>
      <c r="AE71" s="98"/>
      <c r="AF71" s="98"/>
      <c r="AG71" s="98"/>
    </row>
    <row r="72" spans="1:33" s="267" customFormat="1" ht="24" customHeight="1">
      <c r="A72" s="98"/>
      <c r="B72" s="1004" t="s">
        <v>802</v>
      </c>
      <c r="C72" s="1004"/>
      <c r="D72" s="1004"/>
      <c r="E72" s="1004" t="s">
        <v>1021</v>
      </c>
      <c r="F72" s="1004"/>
      <c r="G72" s="1004"/>
      <c r="H72" s="1004"/>
      <c r="I72" s="1004"/>
      <c r="J72" s="1004"/>
      <c r="K72" s="1004"/>
      <c r="L72" s="1004"/>
      <c r="M72" s="1004" t="s">
        <v>1024</v>
      </c>
      <c r="N72" s="1004"/>
      <c r="O72" s="1004"/>
      <c r="P72" s="1004"/>
      <c r="Q72" s="1004"/>
      <c r="R72" s="1004" t="s">
        <v>350</v>
      </c>
      <c r="S72" s="1004"/>
      <c r="T72" s="1004"/>
      <c r="U72" s="1004"/>
      <c r="V72" s="1004"/>
      <c r="W72" s="1004"/>
      <c r="X72" s="1004"/>
      <c r="Y72" s="1004"/>
      <c r="Z72" s="1004" t="s">
        <v>655</v>
      </c>
      <c r="AA72" s="1004"/>
      <c r="AB72" s="1004"/>
      <c r="AC72" s="1004"/>
      <c r="AD72" s="1004"/>
      <c r="AE72" s="1004"/>
      <c r="AF72" s="1004"/>
      <c r="AG72" s="1004"/>
    </row>
    <row r="73" spans="1:33" s="267" customFormat="1" ht="20.25" customHeight="1">
      <c r="A73" s="98"/>
      <c r="B73" s="1023"/>
      <c r="C73" s="1029"/>
      <c r="D73" s="1032"/>
      <c r="E73" s="1089" t="s">
        <v>308</v>
      </c>
      <c r="F73" s="1094"/>
      <c r="G73" s="1094"/>
      <c r="H73" s="1094"/>
      <c r="I73" s="1094"/>
      <c r="J73" s="1094"/>
      <c r="K73" s="1094"/>
      <c r="L73" s="1098"/>
      <c r="M73" s="1102" t="s">
        <v>470</v>
      </c>
      <c r="N73" s="1027"/>
      <c r="O73" s="1029"/>
      <c r="P73" s="1104" t="s">
        <v>424</v>
      </c>
      <c r="Q73" s="1039"/>
      <c r="R73" s="1023"/>
      <c r="S73" s="1029"/>
      <c r="T73" s="1029"/>
      <c r="U73" s="1029"/>
      <c r="V73" s="1029"/>
      <c r="W73" s="1029"/>
      <c r="X73" s="1029"/>
      <c r="Y73" s="1032"/>
      <c r="Z73" s="1023"/>
      <c r="AA73" s="1029"/>
      <c r="AB73" s="1029"/>
      <c r="AC73" s="1029"/>
      <c r="AD73" s="1029"/>
      <c r="AE73" s="1029"/>
      <c r="AF73" s="1029"/>
      <c r="AG73" s="1032"/>
    </row>
    <row r="74" spans="1:33" s="267" customFormat="1" ht="20.25" customHeight="1">
      <c r="A74" s="98"/>
      <c r="B74" s="1024"/>
      <c r="C74" s="1030"/>
      <c r="D74" s="1033"/>
      <c r="E74" s="1090"/>
      <c r="F74" s="99"/>
      <c r="G74" s="99"/>
      <c r="H74" s="99"/>
      <c r="I74" s="99"/>
      <c r="J74" s="99"/>
      <c r="K74" s="99"/>
      <c r="L74" s="1099"/>
      <c r="M74" s="1021" t="s">
        <v>94</v>
      </c>
      <c r="N74" s="97"/>
      <c r="O74" s="97"/>
      <c r="P74" s="97"/>
      <c r="Q74" s="1040"/>
      <c r="R74" s="1024"/>
      <c r="S74" s="1030"/>
      <c r="T74" s="1030"/>
      <c r="U74" s="1030"/>
      <c r="V74" s="1030"/>
      <c r="W74" s="1030"/>
      <c r="X74" s="1030"/>
      <c r="Y74" s="1033"/>
      <c r="Z74" s="1024"/>
      <c r="AA74" s="1030"/>
      <c r="AB74" s="1030"/>
      <c r="AC74" s="1030"/>
      <c r="AD74" s="1030"/>
      <c r="AE74" s="1030"/>
      <c r="AF74" s="1030"/>
      <c r="AG74" s="1033"/>
    </row>
    <row r="75" spans="1:33" s="267" customFormat="1" ht="20.25" customHeight="1">
      <c r="A75" s="98"/>
      <c r="B75" s="1025"/>
      <c r="C75" s="1031"/>
      <c r="D75" s="1034"/>
      <c r="E75" s="1091"/>
      <c r="F75" s="1095"/>
      <c r="G75" s="1095"/>
      <c r="H75" s="1095"/>
      <c r="I75" s="1095"/>
      <c r="J75" s="1095"/>
      <c r="K75" s="1095"/>
      <c r="L75" s="1100"/>
      <c r="M75" s="171" t="s">
        <v>470</v>
      </c>
      <c r="N75" s="1028"/>
      <c r="O75" s="1031"/>
      <c r="P75" s="1105" t="s">
        <v>424</v>
      </c>
      <c r="Q75" s="1041"/>
      <c r="R75" s="1025"/>
      <c r="S75" s="1031"/>
      <c r="T75" s="1031"/>
      <c r="U75" s="1031"/>
      <c r="V75" s="1031"/>
      <c r="W75" s="1031"/>
      <c r="X75" s="1031"/>
      <c r="Y75" s="1034"/>
      <c r="Z75" s="1025"/>
      <c r="AA75" s="1031"/>
      <c r="AB75" s="1031"/>
      <c r="AC75" s="1031"/>
      <c r="AD75" s="1031"/>
      <c r="AE75" s="1031"/>
      <c r="AF75" s="1031"/>
      <c r="AG75" s="1034"/>
    </row>
    <row r="76" spans="1:33" s="267" customFormat="1" ht="15.6" customHeight="1">
      <c r="B76" s="1080" t="s">
        <v>261</v>
      </c>
      <c r="C76" s="1080"/>
      <c r="D76" s="1080"/>
      <c r="E76" s="1080"/>
      <c r="F76" s="1080"/>
      <c r="G76" s="1080"/>
      <c r="H76" s="1080"/>
      <c r="I76" s="1080"/>
      <c r="J76" s="1080"/>
      <c r="K76" s="1080"/>
      <c r="L76" s="1080"/>
      <c r="M76" s="1080"/>
      <c r="N76" s="1080"/>
      <c r="O76" s="1080"/>
      <c r="P76" s="1080"/>
      <c r="Q76" s="1080"/>
      <c r="R76" s="1080"/>
      <c r="S76" s="1080"/>
      <c r="T76" s="1080"/>
      <c r="U76" s="1080"/>
      <c r="V76" s="1080"/>
      <c r="W76" s="1080"/>
      <c r="X76" s="1080"/>
      <c r="Y76" s="1080"/>
      <c r="Z76" s="1080"/>
      <c r="AA76" s="1080"/>
      <c r="AB76" s="1080"/>
      <c r="AC76" s="1080"/>
      <c r="AD76" s="1080"/>
      <c r="AE76" s="1080"/>
      <c r="AF76" s="1080"/>
      <c r="AG76" s="1080"/>
    </row>
    <row r="77" spans="1:33" s="267" customFormat="1" ht="15.6" customHeight="1">
      <c r="B77" s="1081" t="s">
        <v>1137</v>
      </c>
      <c r="C77" s="1081"/>
      <c r="D77" s="1081"/>
      <c r="E77" s="1081"/>
      <c r="F77" s="1081"/>
      <c r="G77" s="1081"/>
      <c r="H77" s="1081"/>
      <c r="I77" s="1081"/>
      <c r="J77" s="1081"/>
      <c r="K77" s="1081"/>
      <c r="L77" s="1081"/>
      <c r="M77" s="1081"/>
      <c r="N77" s="1081"/>
      <c r="O77" s="1081"/>
      <c r="P77" s="1081"/>
      <c r="Q77" s="1081"/>
      <c r="R77" s="1081"/>
      <c r="S77" s="1081"/>
      <c r="T77" s="1081"/>
      <c r="U77" s="1081"/>
      <c r="V77" s="1081"/>
      <c r="W77" s="1081"/>
      <c r="X77" s="1081"/>
      <c r="Y77" s="1081"/>
      <c r="Z77" s="1081"/>
      <c r="AA77" s="1081"/>
      <c r="AB77" s="1081"/>
      <c r="AC77" s="1081"/>
      <c r="AD77" s="1081"/>
      <c r="AE77" s="1081"/>
      <c r="AF77" s="1081"/>
      <c r="AG77" s="1081"/>
    </row>
    <row r="78" spans="1:33" s="267" customFormat="1" ht="15.6" customHeight="1">
      <c r="B78" s="1081"/>
      <c r="C78" s="1081"/>
      <c r="D78" s="1081"/>
      <c r="E78" s="1081"/>
      <c r="F78" s="1081"/>
      <c r="G78" s="1081"/>
      <c r="H78" s="1081"/>
      <c r="I78" s="1081"/>
      <c r="J78" s="1081"/>
      <c r="K78" s="1081"/>
      <c r="L78" s="1081"/>
      <c r="M78" s="1081"/>
      <c r="N78" s="1081"/>
      <c r="O78" s="1081"/>
      <c r="P78" s="1081"/>
      <c r="Q78" s="1081"/>
      <c r="R78" s="1081"/>
      <c r="S78" s="1081"/>
      <c r="T78" s="1081"/>
      <c r="U78" s="1081"/>
      <c r="V78" s="1081"/>
      <c r="W78" s="1081"/>
      <c r="X78" s="1081"/>
      <c r="Y78" s="1081"/>
      <c r="Z78" s="1081"/>
      <c r="AA78" s="1081"/>
      <c r="AB78" s="1081"/>
      <c r="AC78" s="1081"/>
      <c r="AD78" s="1081"/>
      <c r="AE78" s="1081"/>
      <c r="AF78" s="1081"/>
      <c r="AG78" s="1081"/>
    </row>
    <row r="79" spans="1:33" s="267" customFormat="1" ht="15.6" customHeight="1">
      <c r="A79" s="98"/>
      <c r="B79" s="98"/>
      <c r="C79" s="98"/>
      <c r="D79" s="98"/>
      <c r="E79" s="98"/>
      <c r="F79" s="98"/>
      <c r="G79" s="98"/>
      <c r="H79" s="98"/>
      <c r="I79" s="98"/>
      <c r="J79" s="98"/>
      <c r="K79" s="98"/>
      <c r="L79" s="98"/>
      <c r="M79" s="98"/>
      <c r="N79" s="98"/>
      <c r="O79" s="98"/>
      <c r="P79" s="233"/>
      <c r="Q79" s="98"/>
      <c r="R79" s="98"/>
      <c r="S79" s="98"/>
      <c r="T79" s="98"/>
      <c r="U79" s="98"/>
      <c r="V79" s="98"/>
      <c r="W79" s="98"/>
      <c r="X79" s="98"/>
      <c r="Y79" s="98"/>
      <c r="Z79" s="98"/>
      <c r="AA79" s="98"/>
      <c r="AB79" s="98"/>
      <c r="AC79" s="98"/>
      <c r="AD79" s="98"/>
      <c r="AE79" s="98"/>
      <c r="AF79" s="98"/>
      <c r="AG79" s="98"/>
    </row>
    <row r="80" spans="1:33" s="267" customFormat="1" ht="15.6" customHeight="1">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row>
    <row r="81" spans="1:33" s="267" customFormat="1" ht="15.6" customHeight="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row>
    <row r="82" spans="1:33" s="267" customFormat="1" ht="13.5" customHeight="1"/>
    <row r="83" spans="1:33" s="267" customFormat="1" ht="54" customHeight="1"/>
    <row r="84" spans="1:33" s="267" customFormat="1" ht="36" customHeight="1"/>
    <row r="85" spans="1:33" s="233" customFormat="1" ht="36" customHeight="1">
      <c r="A85" s="267"/>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row>
    <row r="86" spans="1:33" s="267" customFormat="1"/>
    <row r="87" spans="1:33" s="267" customFormat="1" ht="13.5" customHeight="1"/>
    <row r="88" spans="1:33" s="267" customFormat="1" ht="13.5" customHeight="1"/>
    <row r="89" spans="1:33" s="267" customFormat="1" ht="13.5" customHeight="1"/>
    <row r="90" spans="1:33" s="267" customFormat="1" ht="13.5" customHeight="1"/>
    <row r="91" spans="1:33" s="267" customFormat="1" ht="13.5" customHeight="1"/>
    <row r="92" spans="1:33" s="267" customFormat="1" ht="13.5" customHeight="1"/>
    <row r="93" spans="1:33" s="267" customFormat="1" ht="13.5" customHeight="1"/>
    <row r="94" spans="1:33" s="267" customFormat="1" ht="13.5" customHeight="1"/>
    <row r="95" spans="1:33" s="267" customFormat="1" ht="27" customHeight="1"/>
    <row r="96" spans="1:33" s="267" customFormat="1" ht="13.5" customHeight="1"/>
    <row r="97" s="267" customFormat="1" ht="13.5" customHeight="1"/>
    <row r="98" s="267" customFormat="1" ht="13.5" customHeight="1"/>
    <row r="99" s="267" customFormat="1" ht="13.5" customHeight="1"/>
    <row r="100" s="267" customFormat="1" ht="13.5" customHeight="1"/>
    <row r="101" s="267" customFormat="1"/>
    <row r="102" s="267" customFormat="1" ht="13.5" customHeight="1"/>
    <row r="103" s="267" customFormat="1" ht="13.5" customHeight="1"/>
    <row r="104" s="267" customFormat="1" ht="13.5" customHeight="1"/>
    <row r="105" s="267" customFormat="1" ht="13.5" customHeight="1"/>
    <row r="106" s="267" customFormat="1" ht="13.5" customHeight="1"/>
    <row r="107" s="267" customFormat="1" ht="13.5" customHeight="1"/>
    <row r="108" s="267" customFormat="1" ht="13.5" customHeight="1"/>
    <row r="109" s="267" customFormat="1" ht="13.5" customHeight="1"/>
    <row r="110" s="267" customFormat="1" ht="13.5" customHeight="1"/>
    <row r="111" s="267" customFormat="1" ht="13.5" customHeight="1"/>
    <row r="112" s="267" customFormat="1" ht="13.5" customHeight="1"/>
    <row r="113" s="267" customFormat="1" ht="13.5" customHeight="1"/>
    <row r="114" s="267" customFormat="1" ht="27" customHeight="1"/>
    <row r="115" s="267" customFormat="1" ht="13.5" customHeight="1"/>
    <row r="116" s="267" customFormat="1" ht="27" customHeight="1"/>
    <row r="117" s="267" customFormat="1" ht="13.5" customHeight="1"/>
    <row r="118" s="267" customFormat="1" ht="13.5" customHeight="1"/>
    <row r="119" s="267" customFormat="1" ht="13.5" customHeight="1"/>
    <row r="120" s="267" customFormat="1" ht="13.5" customHeight="1"/>
    <row r="121" s="267" customFormat="1" ht="13.5" customHeight="1"/>
    <row r="122" s="267" customFormat="1" ht="13.5" customHeight="1"/>
    <row r="123" s="267" customFormat="1" ht="13.5" customHeight="1"/>
    <row r="124" s="267" customFormat="1" ht="13.5" customHeight="1"/>
    <row r="125" s="267" customFormat="1" ht="13.5" customHeight="1"/>
    <row r="126" s="267" customFormat="1" ht="27" customHeight="1"/>
    <row r="127" s="267" customFormat="1" ht="27" customHeight="1"/>
    <row r="130" s="267" customFormat="1"/>
    <row r="131" s="267" customFormat="1"/>
    <row r="148" s="267" customFormat="1" ht="40.5" customHeight="1"/>
    <row r="176" s="267" customFormat="1" ht="13.5" customHeight="1"/>
    <row r="191" s="267" customFormat="1" ht="13.5" customHeight="1"/>
    <row r="200" s="267" customFormat="1" ht="40.5" customHeight="1"/>
    <row r="201" s="267" customFormat="1" ht="40.5" customHeight="1"/>
  </sheetData>
  <mergeCells count="113">
    <mergeCell ref="A2:AG2"/>
    <mergeCell ref="A3:AG3"/>
    <mergeCell ref="B7:E7"/>
    <mergeCell ref="F7:M7"/>
    <mergeCell ref="N7:U7"/>
    <mergeCell ref="V7:AC7"/>
    <mergeCell ref="B8:E8"/>
    <mergeCell ref="F8:M8"/>
    <mergeCell ref="N8:U8"/>
    <mergeCell ref="V8:AC8"/>
    <mergeCell ref="B9:E9"/>
    <mergeCell ref="F9:M9"/>
    <mergeCell ref="N9:U9"/>
    <mergeCell ref="V9:AC9"/>
    <mergeCell ref="B10:E10"/>
    <mergeCell ref="F10:M10"/>
    <mergeCell ref="N10:U10"/>
    <mergeCell ref="V10:AC10"/>
    <mergeCell ref="B11:E11"/>
    <mergeCell ref="F11:M11"/>
    <mergeCell ref="N11:U11"/>
    <mergeCell ref="V11:AC11"/>
    <mergeCell ref="B12:E12"/>
    <mergeCell ref="F12:M12"/>
    <mergeCell ref="N12:U12"/>
    <mergeCell ref="V12:AC12"/>
    <mergeCell ref="N16:S16"/>
    <mergeCell ref="B17:G17"/>
    <mergeCell ref="H17:M17"/>
    <mergeCell ref="N17:S17"/>
    <mergeCell ref="B18:G18"/>
    <mergeCell ref="H18:M18"/>
    <mergeCell ref="N18:S18"/>
    <mergeCell ref="C21:AG21"/>
    <mergeCell ref="C31:AG31"/>
    <mergeCell ref="A32:B32"/>
    <mergeCell ref="C32:AC32"/>
    <mergeCell ref="A33:B33"/>
    <mergeCell ref="C33:AC33"/>
    <mergeCell ref="A34:B34"/>
    <mergeCell ref="C34:AC34"/>
    <mergeCell ref="A35:B35"/>
    <mergeCell ref="C35:AC35"/>
    <mergeCell ref="A36:B36"/>
    <mergeCell ref="C36:AC36"/>
    <mergeCell ref="A37:B37"/>
    <mergeCell ref="C37:AC37"/>
    <mergeCell ref="A38:B38"/>
    <mergeCell ref="C38:AC38"/>
    <mergeCell ref="A39:B39"/>
    <mergeCell ref="C39:AC39"/>
    <mergeCell ref="A40:B40"/>
    <mergeCell ref="C40:AC40"/>
    <mergeCell ref="A41:B41"/>
    <mergeCell ref="C41:AC41"/>
    <mergeCell ref="A42:B42"/>
    <mergeCell ref="C42:AC42"/>
    <mergeCell ref="A45:AC45"/>
    <mergeCell ref="A46:E46"/>
    <mergeCell ref="F46:J46"/>
    <mergeCell ref="K46:L46"/>
    <mergeCell ref="M46:Q46"/>
    <mergeCell ref="R46:S46"/>
    <mergeCell ref="T46:V46"/>
    <mergeCell ref="W46:AB46"/>
    <mergeCell ref="A47:E47"/>
    <mergeCell ref="F47:J47"/>
    <mergeCell ref="K47:L47"/>
    <mergeCell ref="M47:Q47"/>
    <mergeCell ref="R47:S47"/>
    <mergeCell ref="T47:V47"/>
    <mergeCell ref="W47:AB47"/>
    <mergeCell ref="A48:E48"/>
    <mergeCell ref="F48:AC48"/>
    <mergeCell ref="A52:B52"/>
    <mergeCell ref="C52:AC52"/>
    <mergeCell ref="A53:B53"/>
    <mergeCell ref="C53:AC53"/>
    <mergeCell ref="A54:B54"/>
    <mergeCell ref="C54:AC54"/>
    <mergeCell ref="A55:B55"/>
    <mergeCell ref="C55:AC55"/>
    <mergeCell ref="A56:B56"/>
    <mergeCell ref="C56:AC56"/>
    <mergeCell ref="A57:B57"/>
    <mergeCell ref="C57:AC57"/>
    <mergeCell ref="A58:B58"/>
    <mergeCell ref="C58:AC58"/>
    <mergeCell ref="A59:B59"/>
    <mergeCell ref="C59:AC59"/>
    <mergeCell ref="A60:B60"/>
    <mergeCell ref="C60:AC60"/>
    <mergeCell ref="A61:B61"/>
    <mergeCell ref="C61:AC61"/>
    <mergeCell ref="A62:B62"/>
    <mergeCell ref="C62:AC62"/>
    <mergeCell ref="A63:AG63"/>
    <mergeCell ref="A64:AG64"/>
    <mergeCell ref="B65:AG65"/>
    <mergeCell ref="B66:AG66"/>
    <mergeCell ref="B72:D72"/>
    <mergeCell ref="E72:L72"/>
    <mergeCell ref="M72:Q72"/>
    <mergeCell ref="R72:Y72"/>
    <mergeCell ref="Z72:AG72"/>
    <mergeCell ref="M74:Q74"/>
    <mergeCell ref="B76:AG76"/>
    <mergeCell ref="C69:AG70"/>
    <mergeCell ref="B73:D75"/>
    <mergeCell ref="E73:L75"/>
    <mergeCell ref="R73:Y75"/>
    <mergeCell ref="Z73:AG75"/>
    <mergeCell ref="B77:AG78"/>
  </mergeCells>
  <phoneticPr fontId="7"/>
  <dataValidations count="4">
    <dataValidation type="list" allowBlank="1" showDropDown="0" showInputMessage="1" showErrorMessage="1" prompt="7～11を選択" sqref="O73 O75">
      <formula1>"7,8,9,10,11"</formula1>
    </dataValidation>
    <dataValidation type="list" allowBlank="1" showDropDown="0" showInputMessage="1" showErrorMessage="1" prompt="該当する場合に「○」を記載" sqref="B73:B74">
      <formula1>"　,〇,"</formula1>
    </dataValidation>
    <dataValidation type="list" allowBlank="1" showDropDown="0" showInputMessage="1" showErrorMessage="0" prompt="該当する項目に「〇」を記載" sqref="A34:B42 K46:L47 R46:S47 A53:B62">
      <formula1>"　,〇,"</formula1>
    </dataValidation>
    <dataValidation type="list" allowBlank="1" showDropDown="0" showInputMessage="1" showErrorMessage="1" prompt="該当する場合に「✓」を選択" sqref="A32:B32">
      <formula1>"　,✓,"</formula1>
    </dataValidation>
  </dataValidations>
  <pageMargins left="0.7" right="0.7" top="0.75" bottom="0.75" header="0.3" footer="0.3"/>
  <pageSetup paperSize="9" scale="91" fitToWidth="1" fitToHeight="1" orientation="portrait" usePrinterDefaults="1"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2">
    <tabColor rgb="FFCCFFCC"/>
  </sheetPr>
  <dimension ref="A1:T120"/>
  <sheetViews>
    <sheetView showGridLines="0" view="pageBreakPreview" zoomScale="115" zoomScaleNormal="80" zoomScaleSheetLayoutView="115" workbookViewId="0">
      <selection activeCell="J14" sqref="J14"/>
    </sheetView>
  </sheetViews>
  <sheetFormatPr defaultRowHeight="13.5"/>
  <cols>
    <col min="1" max="1" width="12.125" customWidth="1"/>
    <col min="2" max="4" width="6.875" customWidth="1"/>
    <col min="5" max="6" width="7.75" customWidth="1"/>
    <col min="7" max="7" width="9.625" bestFit="1" customWidth="1"/>
    <col min="8" max="8" width="6.875" customWidth="1"/>
    <col min="9" max="9" width="10.75" bestFit="1" customWidth="1"/>
    <col min="10" max="16" width="6.875" customWidth="1"/>
    <col min="17" max="17" width="8.625" customWidth="1"/>
    <col min="18" max="22" width="2.875" customWidth="1"/>
  </cols>
  <sheetData>
    <row r="1" spans="1:17" s="95" customFormat="1" ht="15.6" customHeight="1">
      <c r="A1" s="999"/>
      <c r="B1" s="999"/>
      <c r="C1" s="999"/>
      <c r="D1" s="999"/>
      <c r="E1" s="999"/>
      <c r="F1" s="999"/>
      <c r="G1" s="999"/>
      <c r="H1" s="999"/>
      <c r="I1" s="999"/>
      <c r="J1" s="999"/>
      <c r="K1" s="999"/>
      <c r="L1" s="999"/>
      <c r="M1" s="999"/>
      <c r="N1" s="999"/>
      <c r="O1" s="999"/>
      <c r="P1" s="999"/>
      <c r="Q1" s="995"/>
    </row>
    <row r="2" spans="1:17" s="999" customFormat="1" ht="18" customHeight="1">
      <c r="A2" s="1120" t="s">
        <v>95</v>
      </c>
      <c r="Q2" s="995"/>
    </row>
    <row r="3" spans="1:17" s="95" customFormat="1" ht="15" customHeight="1">
      <c r="A3" s="1121" t="s">
        <v>1141</v>
      </c>
      <c r="B3" s="1129"/>
      <c r="C3" s="1134" t="str">
        <f>はじめに!D4</f>
        <v>三原市</v>
      </c>
      <c r="D3" s="1135"/>
      <c r="E3" s="999" t="s">
        <v>1142</v>
      </c>
      <c r="F3" s="999" t="s">
        <v>1142</v>
      </c>
      <c r="G3" s="999"/>
      <c r="H3" s="999"/>
      <c r="I3" s="999"/>
      <c r="J3" s="999"/>
      <c r="K3" s="999"/>
      <c r="L3" s="999"/>
      <c r="M3" s="999"/>
      <c r="N3" s="999"/>
      <c r="O3" s="999"/>
      <c r="P3" s="999"/>
      <c r="Q3" s="995"/>
    </row>
    <row r="4" spans="1:17" s="95" customFormat="1" ht="15.75" customHeight="1">
      <c r="A4" s="1122" t="s">
        <v>905</v>
      </c>
      <c r="B4" s="1130" t="s">
        <v>422</v>
      </c>
      <c r="C4" s="1130" t="s">
        <v>1143</v>
      </c>
      <c r="D4" s="1130" t="s">
        <v>142</v>
      </c>
      <c r="E4" s="1130" t="s">
        <v>2089</v>
      </c>
      <c r="F4" s="1130" t="s">
        <v>2090</v>
      </c>
      <c r="G4" s="1130" t="s">
        <v>835</v>
      </c>
      <c r="H4" s="1130" t="s">
        <v>1145</v>
      </c>
      <c r="I4" s="1130" t="s">
        <v>1957</v>
      </c>
      <c r="J4" s="1130" t="s">
        <v>1148</v>
      </c>
      <c r="K4" s="1146" t="s">
        <v>1149</v>
      </c>
      <c r="L4" s="1148"/>
      <c r="M4" s="1130" t="s">
        <v>1039</v>
      </c>
      <c r="N4" s="1130" t="s">
        <v>1151</v>
      </c>
      <c r="O4" s="1130" t="s">
        <v>624</v>
      </c>
      <c r="P4" s="1130" t="s">
        <v>1153</v>
      </c>
      <c r="Q4" s="1130" t="s">
        <v>293</v>
      </c>
    </row>
    <row r="5" spans="1:17" s="95" customFormat="1" ht="46.15" customHeight="1">
      <c r="A5" s="1123"/>
      <c r="B5" s="1131"/>
      <c r="C5" s="1131"/>
      <c r="D5" s="1131"/>
      <c r="E5" s="1131"/>
      <c r="F5" s="1131"/>
      <c r="G5" s="1131"/>
      <c r="H5" s="1131"/>
      <c r="I5" s="1131"/>
      <c r="J5" s="1131"/>
      <c r="K5" s="1147" t="s">
        <v>148</v>
      </c>
      <c r="L5" s="1147" t="s">
        <v>1156</v>
      </c>
      <c r="M5" s="1131"/>
      <c r="N5" s="1131"/>
      <c r="O5" s="1131"/>
      <c r="P5" s="1131"/>
      <c r="Q5" s="1131"/>
    </row>
    <row r="6" spans="1:17" s="95" customFormat="1" ht="18.75" customHeight="1">
      <c r="A6" s="1124" t="s">
        <v>1937</v>
      </c>
      <c r="B6" s="1132" t="s">
        <v>1938</v>
      </c>
      <c r="C6" s="1132" t="s">
        <v>635</v>
      </c>
      <c r="D6" s="1132" t="s">
        <v>658</v>
      </c>
      <c r="E6" s="1136">
        <v>50</v>
      </c>
      <c r="F6" s="1132" t="s">
        <v>464</v>
      </c>
      <c r="G6" s="1139">
        <v>2549</v>
      </c>
      <c r="H6" s="1143">
        <f t="shared" ref="H6:H60" si="0">IF(E6="","",(IF(0&lt;E6-20,8000,21000)))</f>
        <v>8000</v>
      </c>
      <c r="I6" s="1143">
        <f t="shared" ref="I6:I60" si="1">ROUNDDOWN(G6*H6/1000,0)</f>
        <v>20392</v>
      </c>
      <c r="J6" s="1132" t="s">
        <v>1959</v>
      </c>
      <c r="K6" s="1132" t="s">
        <v>1803</v>
      </c>
      <c r="L6" s="1132" t="s">
        <v>1958</v>
      </c>
      <c r="M6" s="1132" t="s">
        <v>1861</v>
      </c>
      <c r="N6" s="1149">
        <v>42826</v>
      </c>
      <c r="O6" s="1149">
        <v>46477</v>
      </c>
      <c r="P6" s="1149">
        <v>42822</v>
      </c>
      <c r="Q6" s="1152" t="s">
        <v>351</v>
      </c>
    </row>
    <row r="7" spans="1:17" s="95" customFormat="1" ht="18.75" customHeight="1">
      <c r="A7" s="1125"/>
      <c r="B7" s="166" t="s">
        <v>1938</v>
      </c>
      <c r="C7" s="166" t="s">
        <v>1939</v>
      </c>
      <c r="D7" s="166" t="s">
        <v>658</v>
      </c>
      <c r="E7" s="1137">
        <v>50</v>
      </c>
      <c r="F7" s="166" t="s">
        <v>464</v>
      </c>
      <c r="G7" s="1140">
        <v>1542</v>
      </c>
      <c r="H7" s="1144">
        <f t="shared" si="0"/>
        <v>8000</v>
      </c>
      <c r="I7" s="1144">
        <f t="shared" si="1"/>
        <v>12336</v>
      </c>
      <c r="J7" s="166" t="s">
        <v>1959</v>
      </c>
      <c r="K7" s="166" t="s">
        <v>1803</v>
      </c>
      <c r="L7" s="166" t="s">
        <v>1958</v>
      </c>
      <c r="M7" s="166" t="s">
        <v>1861</v>
      </c>
      <c r="N7" s="1150">
        <v>42826</v>
      </c>
      <c r="O7" s="1150">
        <v>46477</v>
      </c>
      <c r="P7" s="1150">
        <v>42822</v>
      </c>
      <c r="Q7" s="1153"/>
    </row>
    <row r="8" spans="1:17" s="95" customFormat="1" ht="18.75" customHeight="1">
      <c r="A8" s="1125"/>
      <c r="B8" s="166" t="s">
        <v>1938</v>
      </c>
      <c r="C8" s="166">
        <v>112</v>
      </c>
      <c r="D8" s="166" t="s">
        <v>658</v>
      </c>
      <c r="E8" s="1137">
        <v>50</v>
      </c>
      <c r="F8" s="166" t="s">
        <v>464</v>
      </c>
      <c r="G8" s="1140">
        <v>925</v>
      </c>
      <c r="H8" s="1144">
        <f t="shared" si="0"/>
        <v>8000</v>
      </c>
      <c r="I8" s="1144">
        <f t="shared" si="1"/>
        <v>7400</v>
      </c>
      <c r="J8" s="166" t="s">
        <v>1959</v>
      </c>
      <c r="K8" s="166" t="s">
        <v>1803</v>
      </c>
      <c r="L8" s="166" t="s">
        <v>1958</v>
      </c>
      <c r="M8" s="166" t="s">
        <v>1861</v>
      </c>
      <c r="N8" s="1150">
        <v>42826</v>
      </c>
      <c r="O8" s="1150">
        <v>46477</v>
      </c>
      <c r="P8" s="1150">
        <v>42822</v>
      </c>
      <c r="Q8" s="1153"/>
    </row>
    <row r="9" spans="1:17" s="95" customFormat="1" ht="18.75" customHeight="1">
      <c r="A9" s="1125"/>
      <c r="B9" s="166" t="s">
        <v>1938</v>
      </c>
      <c r="C9" s="166">
        <v>113</v>
      </c>
      <c r="D9" s="166" t="s">
        <v>658</v>
      </c>
      <c r="E9" s="1137">
        <v>50</v>
      </c>
      <c r="F9" s="166" t="s">
        <v>464</v>
      </c>
      <c r="G9" s="1140">
        <v>1113</v>
      </c>
      <c r="H9" s="1144">
        <f t="shared" si="0"/>
        <v>8000</v>
      </c>
      <c r="I9" s="1144">
        <f t="shared" si="1"/>
        <v>8904</v>
      </c>
      <c r="J9" s="166" t="s">
        <v>1959</v>
      </c>
      <c r="K9" s="166" t="s">
        <v>1803</v>
      </c>
      <c r="L9" s="166" t="s">
        <v>1958</v>
      </c>
      <c r="M9" s="166" t="s">
        <v>1861</v>
      </c>
      <c r="N9" s="1150">
        <v>42826</v>
      </c>
      <c r="O9" s="1150">
        <v>46477</v>
      </c>
      <c r="P9" s="1150">
        <v>42822</v>
      </c>
      <c r="Q9" s="1153"/>
    </row>
    <row r="10" spans="1:17" s="95" customFormat="1" ht="18.75" customHeight="1">
      <c r="A10" s="1125"/>
      <c r="B10" s="166" t="s">
        <v>1938</v>
      </c>
      <c r="C10" s="166" t="s">
        <v>397</v>
      </c>
      <c r="D10" s="166" t="s">
        <v>658</v>
      </c>
      <c r="E10" s="1137">
        <v>50</v>
      </c>
      <c r="F10" s="166" t="s">
        <v>464</v>
      </c>
      <c r="G10" s="1140">
        <v>832</v>
      </c>
      <c r="H10" s="1144">
        <f t="shared" si="0"/>
        <v>8000</v>
      </c>
      <c r="I10" s="1144">
        <f t="shared" si="1"/>
        <v>6656</v>
      </c>
      <c r="J10" s="166" t="s">
        <v>1959</v>
      </c>
      <c r="K10" s="166" t="s">
        <v>1803</v>
      </c>
      <c r="L10" s="166" t="s">
        <v>1958</v>
      </c>
      <c r="M10" s="166" t="s">
        <v>1861</v>
      </c>
      <c r="N10" s="1150">
        <v>42826</v>
      </c>
      <c r="O10" s="1150">
        <v>46477</v>
      </c>
      <c r="P10" s="1150">
        <v>42822</v>
      </c>
      <c r="Q10" s="1153"/>
    </row>
    <row r="11" spans="1:17" s="95" customFormat="1" ht="18.75" customHeight="1">
      <c r="A11" s="1125"/>
      <c r="B11" s="166" t="s">
        <v>1938</v>
      </c>
      <c r="C11" s="166" t="s">
        <v>1266</v>
      </c>
      <c r="D11" s="166" t="s">
        <v>658</v>
      </c>
      <c r="E11" s="1137">
        <v>50</v>
      </c>
      <c r="F11" s="166" t="s">
        <v>464</v>
      </c>
      <c r="G11" s="1140">
        <v>485</v>
      </c>
      <c r="H11" s="1144">
        <f t="shared" si="0"/>
        <v>8000</v>
      </c>
      <c r="I11" s="1144">
        <f t="shared" si="1"/>
        <v>3880</v>
      </c>
      <c r="J11" s="166" t="s">
        <v>1959</v>
      </c>
      <c r="K11" s="166" t="s">
        <v>1803</v>
      </c>
      <c r="L11" s="166" t="s">
        <v>1958</v>
      </c>
      <c r="M11" s="166" t="s">
        <v>1861</v>
      </c>
      <c r="N11" s="1150">
        <v>42826</v>
      </c>
      <c r="O11" s="1150">
        <v>46477</v>
      </c>
      <c r="P11" s="1150">
        <v>42822</v>
      </c>
      <c r="Q11" s="1153"/>
    </row>
    <row r="12" spans="1:17" s="95" customFormat="1" ht="18.75" customHeight="1">
      <c r="A12" s="1125"/>
      <c r="B12" s="166" t="s">
        <v>1938</v>
      </c>
      <c r="C12" s="166" t="s">
        <v>1840</v>
      </c>
      <c r="D12" s="166" t="s">
        <v>658</v>
      </c>
      <c r="E12" s="1137">
        <v>50</v>
      </c>
      <c r="F12" s="166" t="s">
        <v>464</v>
      </c>
      <c r="G12" s="1140">
        <v>945</v>
      </c>
      <c r="H12" s="1144">
        <f t="shared" si="0"/>
        <v>8000</v>
      </c>
      <c r="I12" s="1144">
        <f t="shared" si="1"/>
        <v>7560</v>
      </c>
      <c r="J12" s="166" t="s">
        <v>1959</v>
      </c>
      <c r="K12" s="166" t="s">
        <v>1941</v>
      </c>
      <c r="L12" s="166" t="s">
        <v>1811</v>
      </c>
      <c r="M12" s="166" t="s">
        <v>1861</v>
      </c>
      <c r="N12" s="1150">
        <v>42826</v>
      </c>
      <c r="O12" s="1150">
        <v>46477</v>
      </c>
      <c r="P12" s="1150">
        <v>42822</v>
      </c>
      <c r="Q12" s="1153"/>
    </row>
    <row r="13" spans="1:17" s="95" customFormat="1" ht="18.75" customHeight="1">
      <c r="A13" s="1125"/>
      <c r="B13" s="166" t="s">
        <v>1938</v>
      </c>
      <c r="C13" s="166">
        <v>116</v>
      </c>
      <c r="D13" s="166" t="s">
        <v>658</v>
      </c>
      <c r="E13" s="1137">
        <v>18</v>
      </c>
      <c r="F13" s="166" t="s">
        <v>456</v>
      </c>
      <c r="G13" s="1140">
        <v>712</v>
      </c>
      <c r="H13" s="1144">
        <f t="shared" si="0"/>
        <v>21000</v>
      </c>
      <c r="I13" s="1144">
        <f t="shared" si="1"/>
        <v>14952</v>
      </c>
      <c r="J13" s="166" t="s">
        <v>1960</v>
      </c>
      <c r="K13" s="166" t="s">
        <v>1803</v>
      </c>
      <c r="L13" s="166" t="s">
        <v>1958</v>
      </c>
      <c r="M13" s="166" t="s">
        <v>1961</v>
      </c>
      <c r="N13" s="1150">
        <v>42826</v>
      </c>
      <c r="O13" s="1150">
        <v>46477</v>
      </c>
      <c r="P13" s="1150">
        <v>42822</v>
      </c>
      <c r="Q13" s="1153"/>
    </row>
    <row r="14" spans="1:17" s="95" customFormat="1" ht="18.75" customHeight="1">
      <c r="A14" s="1125"/>
      <c r="B14" s="166" t="s">
        <v>1938</v>
      </c>
      <c r="C14" s="166" t="s">
        <v>1940</v>
      </c>
      <c r="D14" s="166" t="s">
        <v>658</v>
      </c>
      <c r="E14" s="1137">
        <v>18</v>
      </c>
      <c r="F14" s="166" t="s">
        <v>456</v>
      </c>
      <c r="G14" s="1140">
        <v>894</v>
      </c>
      <c r="H14" s="1144">
        <f t="shared" si="0"/>
        <v>21000</v>
      </c>
      <c r="I14" s="1144">
        <f t="shared" si="1"/>
        <v>18774</v>
      </c>
      <c r="J14" s="166" t="s">
        <v>1960</v>
      </c>
      <c r="K14" s="166" t="s">
        <v>1803</v>
      </c>
      <c r="L14" s="166" t="s">
        <v>1958</v>
      </c>
      <c r="M14" s="166" t="s">
        <v>1961</v>
      </c>
      <c r="N14" s="1150">
        <v>42826</v>
      </c>
      <c r="O14" s="1150">
        <v>46477</v>
      </c>
      <c r="P14" s="1150">
        <v>42822</v>
      </c>
      <c r="Q14" s="1153"/>
    </row>
    <row r="15" spans="1:17" s="95" customFormat="1" ht="18.75" customHeight="1">
      <c r="A15" s="1125"/>
      <c r="B15" s="166" t="s">
        <v>1938</v>
      </c>
      <c r="C15" s="166" t="s">
        <v>1926</v>
      </c>
      <c r="D15" s="166" t="s">
        <v>658</v>
      </c>
      <c r="E15" s="1137">
        <v>18</v>
      </c>
      <c r="F15" s="166" t="s">
        <v>456</v>
      </c>
      <c r="G15" s="1140">
        <v>100</v>
      </c>
      <c r="H15" s="1144">
        <f t="shared" si="0"/>
        <v>21000</v>
      </c>
      <c r="I15" s="1144">
        <f t="shared" si="1"/>
        <v>2100</v>
      </c>
      <c r="J15" s="166" t="s">
        <v>1960</v>
      </c>
      <c r="K15" s="166" t="s">
        <v>1803</v>
      </c>
      <c r="L15" s="166" t="s">
        <v>1958</v>
      </c>
      <c r="M15" s="166" t="s">
        <v>1961</v>
      </c>
      <c r="N15" s="1150">
        <v>42826</v>
      </c>
      <c r="O15" s="1150">
        <v>46477</v>
      </c>
      <c r="P15" s="1150">
        <v>42822</v>
      </c>
      <c r="Q15" s="1153"/>
    </row>
    <row r="16" spans="1:17" s="95" customFormat="1" ht="18.75" customHeight="1">
      <c r="A16" s="1125"/>
      <c r="B16" s="166" t="s">
        <v>1938</v>
      </c>
      <c r="C16" s="166">
        <v>119</v>
      </c>
      <c r="D16" s="166" t="s">
        <v>658</v>
      </c>
      <c r="E16" s="1137">
        <v>18</v>
      </c>
      <c r="F16" s="166" t="s">
        <v>456</v>
      </c>
      <c r="G16" s="1140">
        <v>512</v>
      </c>
      <c r="H16" s="1144">
        <f t="shared" si="0"/>
        <v>21000</v>
      </c>
      <c r="I16" s="1144">
        <f t="shared" si="1"/>
        <v>10752</v>
      </c>
      <c r="J16" s="166" t="s">
        <v>1960</v>
      </c>
      <c r="K16" s="166" t="s">
        <v>1803</v>
      </c>
      <c r="L16" s="166" t="s">
        <v>1958</v>
      </c>
      <c r="M16" s="166" t="s">
        <v>1961</v>
      </c>
      <c r="N16" s="1150">
        <v>42826</v>
      </c>
      <c r="O16" s="1150">
        <v>46477</v>
      </c>
      <c r="P16" s="1150">
        <v>42822</v>
      </c>
      <c r="Q16" s="1153"/>
    </row>
    <row r="17" spans="1:17" s="95" customFormat="1" ht="18.75" customHeight="1">
      <c r="A17" s="1125"/>
      <c r="B17" s="166" t="s">
        <v>1938</v>
      </c>
      <c r="C17" s="166">
        <v>120</v>
      </c>
      <c r="D17" s="166" t="s">
        <v>658</v>
      </c>
      <c r="E17" s="1137">
        <v>18</v>
      </c>
      <c r="F17" s="166" t="s">
        <v>456</v>
      </c>
      <c r="G17" s="1140">
        <v>666</v>
      </c>
      <c r="H17" s="1144">
        <f t="shared" si="0"/>
        <v>21000</v>
      </c>
      <c r="I17" s="1144">
        <f t="shared" si="1"/>
        <v>13986</v>
      </c>
      <c r="J17" s="166" t="s">
        <v>1960</v>
      </c>
      <c r="K17" s="166" t="s">
        <v>1803</v>
      </c>
      <c r="L17" s="166" t="s">
        <v>1958</v>
      </c>
      <c r="M17" s="166" t="s">
        <v>1961</v>
      </c>
      <c r="N17" s="1150">
        <v>42826</v>
      </c>
      <c r="O17" s="1150">
        <v>46477</v>
      </c>
      <c r="P17" s="1150">
        <v>42822</v>
      </c>
      <c r="Q17" s="1153"/>
    </row>
    <row r="18" spans="1:17" s="95" customFormat="1" ht="18.75" customHeight="1">
      <c r="A18" s="1125"/>
      <c r="B18" s="166" t="s">
        <v>1938</v>
      </c>
      <c r="C18" s="166" t="s">
        <v>1362</v>
      </c>
      <c r="D18" s="166" t="s">
        <v>658</v>
      </c>
      <c r="E18" s="1137">
        <v>18</v>
      </c>
      <c r="F18" s="166" t="s">
        <v>456</v>
      </c>
      <c r="G18" s="1140">
        <v>200</v>
      </c>
      <c r="H18" s="1144">
        <f t="shared" si="0"/>
        <v>21000</v>
      </c>
      <c r="I18" s="1144">
        <f t="shared" si="1"/>
        <v>4200</v>
      </c>
      <c r="J18" s="166" t="s">
        <v>1960</v>
      </c>
      <c r="K18" s="166" t="s">
        <v>1803</v>
      </c>
      <c r="L18" s="166" t="s">
        <v>1958</v>
      </c>
      <c r="M18" s="166" t="s">
        <v>1961</v>
      </c>
      <c r="N18" s="1150">
        <v>42826</v>
      </c>
      <c r="O18" s="1150">
        <v>46477</v>
      </c>
      <c r="P18" s="1150">
        <v>42822</v>
      </c>
      <c r="Q18" s="1153"/>
    </row>
    <row r="19" spans="1:17" s="95" customFormat="1" ht="18.75" customHeight="1">
      <c r="A19" s="1125"/>
      <c r="B19" s="166" t="s">
        <v>1938</v>
      </c>
      <c r="C19" s="166" t="s">
        <v>1942</v>
      </c>
      <c r="D19" s="166" t="s">
        <v>658</v>
      </c>
      <c r="E19" s="1137">
        <v>18</v>
      </c>
      <c r="F19" s="166" t="s">
        <v>456</v>
      </c>
      <c r="G19" s="1140">
        <v>173</v>
      </c>
      <c r="H19" s="1144">
        <f t="shared" si="0"/>
        <v>21000</v>
      </c>
      <c r="I19" s="1144">
        <f t="shared" si="1"/>
        <v>3633</v>
      </c>
      <c r="J19" s="166" t="s">
        <v>1960</v>
      </c>
      <c r="K19" s="166" t="s">
        <v>1803</v>
      </c>
      <c r="L19" s="166" t="s">
        <v>1958</v>
      </c>
      <c r="M19" s="166" t="s">
        <v>1961</v>
      </c>
      <c r="N19" s="1150">
        <v>42826</v>
      </c>
      <c r="O19" s="1150">
        <v>46477</v>
      </c>
      <c r="P19" s="1150">
        <v>42822</v>
      </c>
      <c r="Q19" s="1153"/>
    </row>
    <row r="20" spans="1:17" s="95" customFormat="1" ht="18.75" customHeight="1">
      <c r="A20" s="1125"/>
      <c r="B20" s="166" t="s">
        <v>1938</v>
      </c>
      <c r="C20" s="166" t="s">
        <v>1197</v>
      </c>
      <c r="D20" s="166" t="s">
        <v>658</v>
      </c>
      <c r="E20" s="1137">
        <v>31</v>
      </c>
      <c r="F20" s="166" t="s">
        <v>464</v>
      </c>
      <c r="G20" s="1140">
        <v>32</v>
      </c>
      <c r="H20" s="1144">
        <f t="shared" si="0"/>
        <v>8000</v>
      </c>
      <c r="I20" s="1144">
        <f t="shared" si="1"/>
        <v>256</v>
      </c>
      <c r="J20" s="166" t="s">
        <v>1959</v>
      </c>
      <c r="K20" s="166" t="s">
        <v>1941</v>
      </c>
      <c r="L20" s="166" t="s">
        <v>1811</v>
      </c>
      <c r="M20" s="166" t="s">
        <v>106</v>
      </c>
      <c r="N20" s="1150">
        <v>42278</v>
      </c>
      <c r="O20" s="1150">
        <v>45747</v>
      </c>
      <c r="P20" s="1150">
        <v>42278</v>
      </c>
      <c r="Q20" s="1153"/>
    </row>
    <row r="21" spans="1:17" s="95" customFormat="1" ht="18.75" customHeight="1">
      <c r="A21" s="1125"/>
      <c r="B21" s="166" t="s">
        <v>1938</v>
      </c>
      <c r="C21" s="166" t="s">
        <v>1134</v>
      </c>
      <c r="D21" s="166" t="s">
        <v>658</v>
      </c>
      <c r="E21" s="1137">
        <v>31</v>
      </c>
      <c r="F21" s="166" t="s">
        <v>464</v>
      </c>
      <c r="G21" s="1140">
        <v>1567</v>
      </c>
      <c r="H21" s="1144">
        <f t="shared" si="0"/>
        <v>8000</v>
      </c>
      <c r="I21" s="1144">
        <f t="shared" si="1"/>
        <v>12536</v>
      </c>
      <c r="J21" s="166" t="s">
        <v>1959</v>
      </c>
      <c r="K21" s="166" t="s">
        <v>1941</v>
      </c>
      <c r="L21" s="166" t="s">
        <v>1811</v>
      </c>
      <c r="M21" s="166" t="s">
        <v>106</v>
      </c>
      <c r="N21" s="1150">
        <v>42278</v>
      </c>
      <c r="O21" s="1150">
        <v>45747</v>
      </c>
      <c r="P21" s="1150">
        <v>42278</v>
      </c>
      <c r="Q21" s="1153"/>
    </row>
    <row r="22" spans="1:17" s="95" customFormat="1" ht="18.75" customHeight="1">
      <c r="A22" s="1125"/>
      <c r="B22" s="166" t="s">
        <v>1938</v>
      </c>
      <c r="C22" s="166" t="s">
        <v>1943</v>
      </c>
      <c r="D22" s="166" t="s">
        <v>658</v>
      </c>
      <c r="E22" s="1137">
        <v>31</v>
      </c>
      <c r="F22" s="166" t="s">
        <v>464</v>
      </c>
      <c r="G22" s="1140">
        <v>431</v>
      </c>
      <c r="H22" s="1144">
        <f t="shared" si="0"/>
        <v>8000</v>
      </c>
      <c r="I22" s="1144">
        <f t="shared" si="1"/>
        <v>3448</v>
      </c>
      <c r="J22" s="166" t="s">
        <v>1959</v>
      </c>
      <c r="K22" s="166" t="s">
        <v>1941</v>
      </c>
      <c r="L22" s="166" t="s">
        <v>1811</v>
      </c>
      <c r="M22" s="166" t="s">
        <v>106</v>
      </c>
      <c r="N22" s="1150">
        <v>42278</v>
      </c>
      <c r="O22" s="1150">
        <v>45747</v>
      </c>
      <c r="P22" s="1150">
        <v>42278</v>
      </c>
      <c r="Q22" s="1153"/>
    </row>
    <row r="23" spans="1:17" s="95" customFormat="1" ht="18.75" customHeight="1">
      <c r="A23" s="1125"/>
      <c r="B23" s="166" t="s">
        <v>1938</v>
      </c>
      <c r="C23" s="166">
        <v>125</v>
      </c>
      <c r="D23" s="166" t="s">
        <v>658</v>
      </c>
      <c r="E23" s="1137">
        <v>31</v>
      </c>
      <c r="F23" s="166" t="s">
        <v>464</v>
      </c>
      <c r="G23" s="1140">
        <v>476</v>
      </c>
      <c r="H23" s="1144">
        <f t="shared" si="0"/>
        <v>8000</v>
      </c>
      <c r="I23" s="1144">
        <f t="shared" si="1"/>
        <v>3808</v>
      </c>
      <c r="J23" s="166" t="s">
        <v>1960</v>
      </c>
      <c r="K23" s="166" t="s">
        <v>1803</v>
      </c>
      <c r="L23" s="166" t="s">
        <v>1958</v>
      </c>
      <c r="M23" s="166" t="s">
        <v>106</v>
      </c>
      <c r="N23" s="1150">
        <v>42278</v>
      </c>
      <c r="O23" s="1150">
        <v>45747</v>
      </c>
      <c r="P23" s="1150">
        <v>42278</v>
      </c>
      <c r="Q23" s="1153"/>
    </row>
    <row r="24" spans="1:17" s="95" customFormat="1" ht="18.75" customHeight="1">
      <c r="A24" s="1125"/>
      <c r="B24" s="166" t="s">
        <v>1938</v>
      </c>
      <c r="C24" s="166">
        <v>129</v>
      </c>
      <c r="D24" s="166" t="s">
        <v>658</v>
      </c>
      <c r="E24" s="1137">
        <v>31</v>
      </c>
      <c r="F24" s="166" t="s">
        <v>464</v>
      </c>
      <c r="G24" s="1140">
        <v>798</v>
      </c>
      <c r="H24" s="1144">
        <f t="shared" si="0"/>
        <v>8000</v>
      </c>
      <c r="I24" s="1144">
        <f t="shared" si="1"/>
        <v>6384</v>
      </c>
      <c r="J24" s="166" t="s">
        <v>1960</v>
      </c>
      <c r="K24" s="166" t="s">
        <v>1803</v>
      </c>
      <c r="L24" s="166" t="s">
        <v>1958</v>
      </c>
      <c r="M24" s="166" t="s">
        <v>106</v>
      </c>
      <c r="N24" s="1150">
        <v>42278</v>
      </c>
      <c r="O24" s="1150">
        <v>45747</v>
      </c>
      <c r="P24" s="1150">
        <v>42278</v>
      </c>
      <c r="Q24" s="1153"/>
    </row>
    <row r="25" spans="1:17" s="95" customFormat="1" ht="18.75" customHeight="1">
      <c r="A25" s="1125"/>
      <c r="B25" s="166" t="s">
        <v>1938</v>
      </c>
      <c r="C25" s="166">
        <v>130</v>
      </c>
      <c r="D25" s="166" t="s">
        <v>658</v>
      </c>
      <c r="E25" s="1137">
        <v>31</v>
      </c>
      <c r="F25" s="166" t="s">
        <v>464</v>
      </c>
      <c r="G25" s="1140">
        <v>975</v>
      </c>
      <c r="H25" s="1144">
        <f t="shared" si="0"/>
        <v>8000</v>
      </c>
      <c r="I25" s="1144">
        <f t="shared" si="1"/>
        <v>7800</v>
      </c>
      <c r="J25" s="166" t="s">
        <v>1960</v>
      </c>
      <c r="K25" s="166" t="s">
        <v>1803</v>
      </c>
      <c r="L25" s="166" t="s">
        <v>1958</v>
      </c>
      <c r="M25" s="166" t="s">
        <v>106</v>
      </c>
      <c r="N25" s="1150">
        <v>42278</v>
      </c>
      <c r="O25" s="1150">
        <v>45747</v>
      </c>
      <c r="P25" s="1150">
        <v>42278</v>
      </c>
      <c r="Q25" s="1153"/>
    </row>
    <row r="26" spans="1:17" s="95" customFormat="1" ht="18.75" customHeight="1">
      <c r="A26" s="1125"/>
      <c r="B26" s="166" t="s">
        <v>1938</v>
      </c>
      <c r="C26" s="166" t="s">
        <v>793</v>
      </c>
      <c r="D26" s="166" t="s">
        <v>658</v>
      </c>
      <c r="E26" s="1137">
        <v>31</v>
      </c>
      <c r="F26" s="166" t="s">
        <v>464</v>
      </c>
      <c r="G26" s="1140">
        <v>865</v>
      </c>
      <c r="H26" s="1144">
        <f t="shared" si="0"/>
        <v>8000</v>
      </c>
      <c r="I26" s="1144">
        <f t="shared" si="1"/>
        <v>6920</v>
      </c>
      <c r="J26" s="166" t="s">
        <v>1960</v>
      </c>
      <c r="K26" s="166" t="s">
        <v>1803</v>
      </c>
      <c r="L26" s="166" t="s">
        <v>1958</v>
      </c>
      <c r="M26" s="166" t="s">
        <v>106</v>
      </c>
      <c r="N26" s="1150">
        <v>42278</v>
      </c>
      <c r="O26" s="1150">
        <v>45747</v>
      </c>
      <c r="P26" s="1150">
        <v>42278</v>
      </c>
      <c r="Q26" s="1153"/>
    </row>
    <row r="27" spans="1:17" s="95" customFormat="1" ht="18.75" customHeight="1">
      <c r="A27" s="1125"/>
      <c r="B27" s="166" t="s">
        <v>1938</v>
      </c>
      <c r="C27" s="166" t="s">
        <v>1944</v>
      </c>
      <c r="D27" s="166" t="s">
        <v>658</v>
      </c>
      <c r="E27" s="1137">
        <v>31</v>
      </c>
      <c r="F27" s="166" t="s">
        <v>464</v>
      </c>
      <c r="G27" s="1140">
        <v>598</v>
      </c>
      <c r="H27" s="1144">
        <f t="shared" si="0"/>
        <v>8000</v>
      </c>
      <c r="I27" s="1144">
        <f t="shared" si="1"/>
        <v>4784</v>
      </c>
      <c r="J27" s="166" t="s">
        <v>1960</v>
      </c>
      <c r="K27" s="166" t="s">
        <v>1803</v>
      </c>
      <c r="L27" s="166" t="s">
        <v>1958</v>
      </c>
      <c r="M27" s="166" t="s">
        <v>106</v>
      </c>
      <c r="N27" s="1150">
        <v>42278</v>
      </c>
      <c r="O27" s="1150">
        <v>45747</v>
      </c>
      <c r="P27" s="1150">
        <v>42278</v>
      </c>
      <c r="Q27" s="1153"/>
    </row>
    <row r="28" spans="1:17" s="95" customFormat="1" ht="18.75" customHeight="1">
      <c r="A28" s="1125"/>
      <c r="B28" s="166" t="s">
        <v>1938</v>
      </c>
      <c r="C28" s="166" t="s">
        <v>1945</v>
      </c>
      <c r="D28" s="166" t="s">
        <v>658</v>
      </c>
      <c r="E28" s="1137">
        <v>31</v>
      </c>
      <c r="F28" s="166" t="s">
        <v>464</v>
      </c>
      <c r="G28" s="1140">
        <v>3751</v>
      </c>
      <c r="H28" s="1144">
        <f t="shared" si="0"/>
        <v>8000</v>
      </c>
      <c r="I28" s="1144">
        <f t="shared" si="1"/>
        <v>30008</v>
      </c>
      <c r="J28" s="166" t="s">
        <v>1960</v>
      </c>
      <c r="K28" s="166" t="s">
        <v>1803</v>
      </c>
      <c r="L28" s="166" t="s">
        <v>1958</v>
      </c>
      <c r="M28" s="166" t="s">
        <v>106</v>
      </c>
      <c r="N28" s="1150">
        <v>42278</v>
      </c>
      <c r="O28" s="1150">
        <v>45747</v>
      </c>
      <c r="P28" s="1150">
        <v>42278</v>
      </c>
      <c r="Q28" s="1153"/>
    </row>
    <row r="29" spans="1:17" s="95" customFormat="1" ht="18.75" customHeight="1">
      <c r="A29" s="1126"/>
      <c r="B29" s="166" t="s">
        <v>1938</v>
      </c>
      <c r="C29" s="166" t="s">
        <v>852</v>
      </c>
      <c r="D29" s="166" t="s">
        <v>658</v>
      </c>
      <c r="E29" s="1137">
        <v>35</v>
      </c>
      <c r="F29" s="166" t="s">
        <v>464</v>
      </c>
      <c r="G29" s="1140">
        <v>2975</v>
      </c>
      <c r="H29" s="1144">
        <f t="shared" si="0"/>
        <v>8000</v>
      </c>
      <c r="I29" s="1144">
        <f t="shared" si="1"/>
        <v>23800</v>
      </c>
      <c r="J29" s="166" t="s">
        <v>1960</v>
      </c>
      <c r="K29" s="166" t="s">
        <v>1803</v>
      </c>
      <c r="L29" s="166" t="s">
        <v>1958</v>
      </c>
      <c r="M29" s="166" t="s">
        <v>106</v>
      </c>
      <c r="N29" s="1150">
        <v>42278</v>
      </c>
      <c r="O29" s="1150">
        <v>45747</v>
      </c>
      <c r="P29" s="1150">
        <v>42278</v>
      </c>
      <c r="Q29" s="1154"/>
    </row>
    <row r="30" spans="1:17" s="95" customFormat="1" ht="18.75" customHeight="1">
      <c r="A30" s="1124" t="s">
        <v>1937</v>
      </c>
      <c r="B30" s="166" t="s">
        <v>1938</v>
      </c>
      <c r="C30" s="166" t="s">
        <v>1567</v>
      </c>
      <c r="D30" s="166" t="s">
        <v>658</v>
      </c>
      <c r="E30" s="1137">
        <v>35</v>
      </c>
      <c r="F30" s="166" t="s">
        <v>464</v>
      </c>
      <c r="G30" s="1140">
        <v>1899</v>
      </c>
      <c r="H30" s="1144">
        <f t="shared" si="0"/>
        <v>8000</v>
      </c>
      <c r="I30" s="1144">
        <f t="shared" si="1"/>
        <v>15192</v>
      </c>
      <c r="J30" s="166" t="s">
        <v>1960</v>
      </c>
      <c r="K30" s="166" t="s">
        <v>1803</v>
      </c>
      <c r="L30" s="166" t="s">
        <v>1958</v>
      </c>
      <c r="M30" s="166" t="s">
        <v>106</v>
      </c>
      <c r="N30" s="1150">
        <v>42278</v>
      </c>
      <c r="O30" s="1150">
        <v>45747</v>
      </c>
      <c r="P30" s="1150">
        <v>42278</v>
      </c>
      <c r="Q30" s="1152" t="s">
        <v>351</v>
      </c>
    </row>
    <row r="31" spans="1:17" s="95" customFormat="1" ht="18.75" customHeight="1">
      <c r="A31" s="1125"/>
      <c r="B31" s="166" t="s">
        <v>1938</v>
      </c>
      <c r="C31" s="166" t="s">
        <v>1503</v>
      </c>
      <c r="D31" s="166" t="s">
        <v>658</v>
      </c>
      <c r="E31" s="1137">
        <v>35</v>
      </c>
      <c r="F31" s="166" t="s">
        <v>464</v>
      </c>
      <c r="G31" s="1140">
        <v>988</v>
      </c>
      <c r="H31" s="1144">
        <f t="shared" si="0"/>
        <v>8000</v>
      </c>
      <c r="I31" s="1144">
        <f t="shared" si="1"/>
        <v>7904</v>
      </c>
      <c r="J31" s="166" t="s">
        <v>1960</v>
      </c>
      <c r="K31" s="166" t="s">
        <v>1803</v>
      </c>
      <c r="L31" s="166" t="s">
        <v>1958</v>
      </c>
      <c r="M31" s="166" t="s">
        <v>1963</v>
      </c>
      <c r="N31" s="1150">
        <v>42826</v>
      </c>
      <c r="O31" s="1150">
        <v>46477</v>
      </c>
      <c r="P31" s="1150">
        <v>42822</v>
      </c>
      <c r="Q31" s="1153"/>
    </row>
    <row r="32" spans="1:17" s="95" customFormat="1" ht="18.75" customHeight="1">
      <c r="A32" s="1125"/>
      <c r="B32" s="166" t="s">
        <v>1938</v>
      </c>
      <c r="C32" s="166">
        <v>135</v>
      </c>
      <c r="D32" s="166" t="s">
        <v>658</v>
      </c>
      <c r="E32" s="1137">
        <v>35</v>
      </c>
      <c r="F32" s="166" t="s">
        <v>464</v>
      </c>
      <c r="G32" s="1140">
        <v>782</v>
      </c>
      <c r="H32" s="1144">
        <f t="shared" si="0"/>
        <v>8000</v>
      </c>
      <c r="I32" s="1144">
        <f t="shared" si="1"/>
        <v>6256</v>
      </c>
      <c r="J32" s="166" t="s">
        <v>1960</v>
      </c>
      <c r="K32" s="166" t="s">
        <v>1803</v>
      </c>
      <c r="L32" s="166" t="s">
        <v>1958</v>
      </c>
      <c r="M32" s="166" t="s">
        <v>1963</v>
      </c>
      <c r="N32" s="1150">
        <v>44287</v>
      </c>
      <c r="O32" s="1150">
        <v>47938</v>
      </c>
      <c r="P32" s="1150">
        <v>44287</v>
      </c>
      <c r="Q32" s="1153"/>
    </row>
    <row r="33" spans="1:17" s="95" customFormat="1" ht="18.75" customHeight="1">
      <c r="A33" s="1125"/>
      <c r="B33" s="166" t="s">
        <v>1938</v>
      </c>
      <c r="C33" s="166">
        <v>138</v>
      </c>
      <c r="D33" s="166" t="s">
        <v>658</v>
      </c>
      <c r="E33" s="1137">
        <v>35</v>
      </c>
      <c r="F33" s="166" t="s">
        <v>464</v>
      </c>
      <c r="G33" s="1140">
        <v>854</v>
      </c>
      <c r="H33" s="1144">
        <f t="shared" si="0"/>
        <v>8000</v>
      </c>
      <c r="I33" s="1144">
        <f t="shared" si="1"/>
        <v>6832</v>
      </c>
      <c r="J33" s="166" t="s">
        <v>1960</v>
      </c>
      <c r="K33" s="166" t="s">
        <v>1803</v>
      </c>
      <c r="L33" s="166" t="s">
        <v>1958</v>
      </c>
      <c r="M33" s="166" t="s">
        <v>1963</v>
      </c>
      <c r="N33" s="1150">
        <v>42826</v>
      </c>
      <c r="O33" s="1150">
        <v>46477</v>
      </c>
      <c r="P33" s="1150">
        <v>42822</v>
      </c>
      <c r="Q33" s="1153"/>
    </row>
    <row r="34" spans="1:17" s="95" customFormat="1" ht="18.75" customHeight="1">
      <c r="A34" s="1125"/>
      <c r="B34" s="166" t="s">
        <v>1938</v>
      </c>
      <c r="C34" s="166" t="s">
        <v>1667</v>
      </c>
      <c r="D34" s="166" t="s">
        <v>658</v>
      </c>
      <c r="E34" s="1137">
        <v>35</v>
      </c>
      <c r="F34" s="166" t="s">
        <v>464</v>
      </c>
      <c r="G34" s="1140">
        <v>821</v>
      </c>
      <c r="H34" s="1144">
        <f t="shared" si="0"/>
        <v>8000</v>
      </c>
      <c r="I34" s="1144">
        <f t="shared" si="1"/>
        <v>6568</v>
      </c>
      <c r="J34" s="166" t="s">
        <v>1960</v>
      </c>
      <c r="K34" s="166" t="s">
        <v>1803</v>
      </c>
      <c r="L34" s="166" t="s">
        <v>1958</v>
      </c>
      <c r="M34" s="166" t="s">
        <v>1963</v>
      </c>
      <c r="N34" s="1150">
        <v>42826</v>
      </c>
      <c r="O34" s="1150">
        <v>46477</v>
      </c>
      <c r="P34" s="1150">
        <v>42822</v>
      </c>
      <c r="Q34" s="1153"/>
    </row>
    <row r="35" spans="1:17" s="95" customFormat="1" ht="18.75" customHeight="1">
      <c r="A35" s="1125"/>
      <c r="B35" s="166" t="s">
        <v>1938</v>
      </c>
      <c r="C35" s="166">
        <v>143</v>
      </c>
      <c r="D35" s="166" t="s">
        <v>658</v>
      </c>
      <c r="E35" s="1137">
        <v>35</v>
      </c>
      <c r="F35" s="166" t="s">
        <v>464</v>
      </c>
      <c r="G35" s="1140">
        <v>485</v>
      </c>
      <c r="H35" s="1144">
        <f t="shared" si="0"/>
        <v>8000</v>
      </c>
      <c r="I35" s="1144">
        <f t="shared" si="1"/>
        <v>3880</v>
      </c>
      <c r="J35" s="166" t="s">
        <v>1960</v>
      </c>
      <c r="K35" s="166" t="s">
        <v>1803</v>
      </c>
      <c r="L35" s="166" t="s">
        <v>1958</v>
      </c>
      <c r="M35" s="166" t="s">
        <v>1963</v>
      </c>
      <c r="N35" s="1150">
        <v>42826</v>
      </c>
      <c r="O35" s="1150">
        <v>46477</v>
      </c>
      <c r="P35" s="1150">
        <v>42822</v>
      </c>
      <c r="Q35" s="1153"/>
    </row>
    <row r="36" spans="1:17" s="95" customFormat="1" ht="18.75" customHeight="1">
      <c r="A36" s="1125"/>
      <c r="B36" s="166" t="s">
        <v>1938</v>
      </c>
      <c r="C36" s="166">
        <v>144</v>
      </c>
      <c r="D36" s="166" t="s">
        <v>658</v>
      </c>
      <c r="E36" s="1137">
        <v>24</v>
      </c>
      <c r="F36" s="166" t="s">
        <v>464</v>
      </c>
      <c r="G36" s="1140">
        <v>645</v>
      </c>
      <c r="H36" s="1144">
        <f t="shared" si="0"/>
        <v>8000</v>
      </c>
      <c r="I36" s="1144">
        <f t="shared" si="1"/>
        <v>5160</v>
      </c>
      <c r="J36" s="166" t="s">
        <v>1960</v>
      </c>
      <c r="K36" s="166" t="s">
        <v>1803</v>
      </c>
      <c r="L36" s="166" t="s">
        <v>1958</v>
      </c>
      <c r="M36" s="166" t="s">
        <v>1963</v>
      </c>
      <c r="N36" s="1150">
        <v>42826</v>
      </c>
      <c r="O36" s="1150">
        <v>46477</v>
      </c>
      <c r="P36" s="1150">
        <v>42822</v>
      </c>
      <c r="Q36" s="1153"/>
    </row>
    <row r="37" spans="1:17" s="95" customFormat="1" ht="18.75" customHeight="1">
      <c r="A37" s="1125"/>
      <c r="B37" s="166" t="s">
        <v>1938</v>
      </c>
      <c r="C37" s="166" t="s">
        <v>45</v>
      </c>
      <c r="D37" s="166" t="s">
        <v>658</v>
      </c>
      <c r="E37" s="1137">
        <v>24</v>
      </c>
      <c r="F37" s="166" t="s">
        <v>464</v>
      </c>
      <c r="G37" s="1140">
        <v>912</v>
      </c>
      <c r="H37" s="1144">
        <f t="shared" si="0"/>
        <v>8000</v>
      </c>
      <c r="I37" s="1144">
        <f t="shared" si="1"/>
        <v>7296</v>
      </c>
      <c r="J37" s="166" t="s">
        <v>1960</v>
      </c>
      <c r="K37" s="166" t="s">
        <v>1803</v>
      </c>
      <c r="L37" s="166" t="s">
        <v>1958</v>
      </c>
      <c r="M37" s="166" t="s">
        <v>1963</v>
      </c>
      <c r="N37" s="1150">
        <v>42826</v>
      </c>
      <c r="O37" s="1150">
        <v>46477</v>
      </c>
      <c r="P37" s="1150">
        <v>42822</v>
      </c>
      <c r="Q37" s="1153"/>
    </row>
    <row r="38" spans="1:17" s="95" customFormat="1" ht="18.75" customHeight="1">
      <c r="A38" s="1125"/>
      <c r="B38" s="166" t="s">
        <v>1938</v>
      </c>
      <c r="C38" s="166" t="s">
        <v>1118</v>
      </c>
      <c r="D38" s="166" t="s">
        <v>658</v>
      </c>
      <c r="E38" s="1137">
        <v>24</v>
      </c>
      <c r="F38" s="166" t="s">
        <v>464</v>
      </c>
      <c r="G38" s="1140">
        <v>294</v>
      </c>
      <c r="H38" s="1144">
        <f t="shared" si="0"/>
        <v>8000</v>
      </c>
      <c r="I38" s="1144">
        <f t="shared" si="1"/>
        <v>2352</v>
      </c>
      <c r="J38" s="166" t="s">
        <v>1960</v>
      </c>
      <c r="K38" s="166" t="s">
        <v>1803</v>
      </c>
      <c r="L38" s="166" t="s">
        <v>1958</v>
      </c>
      <c r="M38" s="166" t="s">
        <v>1963</v>
      </c>
      <c r="N38" s="1150">
        <v>42826</v>
      </c>
      <c r="O38" s="1150">
        <v>46477</v>
      </c>
      <c r="P38" s="1150">
        <v>42822</v>
      </c>
      <c r="Q38" s="1153"/>
    </row>
    <row r="39" spans="1:17" s="95" customFormat="1" ht="18.75" customHeight="1">
      <c r="A39" s="1125"/>
      <c r="B39" s="166" t="s">
        <v>1938</v>
      </c>
      <c r="C39" s="166" t="s">
        <v>1946</v>
      </c>
      <c r="D39" s="166" t="s">
        <v>658</v>
      </c>
      <c r="E39" s="1137">
        <v>24</v>
      </c>
      <c r="F39" s="166" t="s">
        <v>464</v>
      </c>
      <c r="G39" s="1140">
        <v>211</v>
      </c>
      <c r="H39" s="1144">
        <f t="shared" si="0"/>
        <v>8000</v>
      </c>
      <c r="I39" s="1144">
        <f t="shared" si="1"/>
        <v>1688</v>
      </c>
      <c r="J39" s="166" t="s">
        <v>1960</v>
      </c>
      <c r="K39" s="166" t="s">
        <v>1803</v>
      </c>
      <c r="L39" s="166" t="s">
        <v>1958</v>
      </c>
      <c r="M39" s="166" t="s">
        <v>1963</v>
      </c>
      <c r="N39" s="1150">
        <v>42826</v>
      </c>
      <c r="O39" s="1150">
        <v>46477</v>
      </c>
      <c r="P39" s="1150">
        <v>42822</v>
      </c>
      <c r="Q39" s="1153"/>
    </row>
    <row r="40" spans="1:17" s="95" customFormat="1" ht="18.75" customHeight="1">
      <c r="A40" s="1125"/>
      <c r="B40" s="166" t="s">
        <v>1938</v>
      </c>
      <c r="C40" s="166" t="s">
        <v>1947</v>
      </c>
      <c r="D40" s="166" t="s">
        <v>658</v>
      </c>
      <c r="E40" s="1137">
        <v>24</v>
      </c>
      <c r="F40" s="166" t="s">
        <v>464</v>
      </c>
      <c r="G40" s="1140">
        <v>2010</v>
      </c>
      <c r="H40" s="1144">
        <f t="shared" si="0"/>
        <v>8000</v>
      </c>
      <c r="I40" s="1144">
        <f t="shared" si="1"/>
        <v>16080</v>
      </c>
      <c r="J40" s="166" t="s">
        <v>1960</v>
      </c>
      <c r="K40" s="166" t="s">
        <v>1803</v>
      </c>
      <c r="L40" s="166" t="s">
        <v>1958</v>
      </c>
      <c r="M40" s="166" t="s">
        <v>1963</v>
      </c>
      <c r="N40" s="1150">
        <v>42461</v>
      </c>
      <c r="O40" s="1150">
        <v>46112</v>
      </c>
      <c r="P40" s="1150">
        <v>42461</v>
      </c>
      <c r="Q40" s="1153"/>
    </row>
    <row r="41" spans="1:17" s="95" customFormat="1" ht="18.75" customHeight="1">
      <c r="A41" s="1125"/>
      <c r="B41" s="166" t="s">
        <v>1938</v>
      </c>
      <c r="C41" s="166" t="s">
        <v>1948</v>
      </c>
      <c r="D41" s="166" t="s">
        <v>658</v>
      </c>
      <c r="E41" s="1137">
        <v>24</v>
      </c>
      <c r="F41" s="166" t="s">
        <v>464</v>
      </c>
      <c r="G41" s="1140">
        <v>3120</v>
      </c>
      <c r="H41" s="1144">
        <f t="shared" si="0"/>
        <v>8000</v>
      </c>
      <c r="I41" s="1144">
        <f t="shared" si="1"/>
        <v>24960</v>
      </c>
      <c r="J41" s="166" t="s">
        <v>1960</v>
      </c>
      <c r="K41" s="166" t="s">
        <v>1803</v>
      </c>
      <c r="L41" s="166" t="s">
        <v>1958</v>
      </c>
      <c r="M41" s="166" t="s">
        <v>1963</v>
      </c>
      <c r="N41" s="1150">
        <v>42461</v>
      </c>
      <c r="O41" s="1150">
        <v>46112</v>
      </c>
      <c r="P41" s="1150">
        <v>42461</v>
      </c>
      <c r="Q41" s="1153"/>
    </row>
    <row r="42" spans="1:17" s="95" customFormat="1" ht="18.75" customHeight="1">
      <c r="A42" s="1125"/>
      <c r="B42" s="166" t="s">
        <v>1938</v>
      </c>
      <c r="C42" s="166">
        <v>149</v>
      </c>
      <c r="D42" s="166" t="s">
        <v>658</v>
      </c>
      <c r="E42" s="1137">
        <v>24</v>
      </c>
      <c r="F42" s="166" t="s">
        <v>464</v>
      </c>
      <c r="G42" s="1140">
        <v>598</v>
      </c>
      <c r="H42" s="1144">
        <f t="shared" si="0"/>
        <v>8000</v>
      </c>
      <c r="I42" s="1144">
        <f t="shared" si="1"/>
        <v>4784</v>
      </c>
      <c r="J42" s="166" t="s">
        <v>1960</v>
      </c>
      <c r="K42" s="166" t="s">
        <v>1803</v>
      </c>
      <c r="L42" s="166" t="s">
        <v>1958</v>
      </c>
      <c r="M42" s="166" t="s">
        <v>10</v>
      </c>
      <c r="N42" s="1150">
        <v>42826</v>
      </c>
      <c r="O42" s="1150">
        <v>46477</v>
      </c>
      <c r="P42" s="1150">
        <v>42822</v>
      </c>
      <c r="Q42" s="1153"/>
    </row>
    <row r="43" spans="1:17" s="95" customFormat="1" ht="18.75" customHeight="1">
      <c r="A43" s="1125"/>
      <c r="B43" s="166" t="s">
        <v>1938</v>
      </c>
      <c r="C43" s="166">
        <v>150</v>
      </c>
      <c r="D43" s="166" t="s">
        <v>658</v>
      </c>
      <c r="E43" s="1137">
        <v>24</v>
      </c>
      <c r="F43" s="166" t="s">
        <v>464</v>
      </c>
      <c r="G43" s="1140">
        <v>2187</v>
      </c>
      <c r="H43" s="1144">
        <f t="shared" si="0"/>
        <v>8000</v>
      </c>
      <c r="I43" s="1144">
        <f t="shared" si="1"/>
        <v>17496</v>
      </c>
      <c r="J43" s="166" t="s">
        <v>1960</v>
      </c>
      <c r="K43" s="166" t="s">
        <v>1803</v>
      </c>
      <c r="L43" s="166" t="s">
        <v>1958</v>
      </c>
      <c r="M43" s="166" t="s">
        <v>10</v>
      </c>
      <c r="N43" s="1150">
        <v>42826</v>
      </c>
      <c r="O43" s="1150">
        <v>46477</v>
      </c>
      <c r="P43" s="1150">
        <v>42822</v>
      </c>
      <c r="Q43" s="1153"/>
    </row>
    <row r="44" spans="1:17" s="95" customFormat="1" ht="18.75" customHeight="1">
      <c r="A44" s="1125"/>
      <c r="B44" s="166" t="s">
        <v>1938</v>
      </c>
      <c r="C44" s="166">
        <v>151</v>
      </c>
      <c r="D44" s="166" t="s">
        <v>658</v>
      </c>
      <c r="E44" s="1137">
        <v>24</v>
      </c>
      <c r="F44" s="166" t="s">
        <v>464</v>
      </c>
      <c r="G44" s="1140">
        <v>27</v>
      </c>
      <c r="H44" s="1144">
        <f t="shared" si="0"/>
        <v>8000</v>
      </c>
      <c r="I44" s="1144">
        <f t="shared" si="1"/>
        <v>216</v>
      </c>
      <c r="J44" s="166" t="s">
        <v>1960</v>
      </c>
      <c r="K44" s="166" t="s">
        <v>1803</v>
      </c>
      <c r="L44" s="166" t="s">
        <v>1958</v>
      </c>
      <c r="M44" s="166" t="s">
        <v>10</v>
      </c>
      <c r="N44" s="1150">
        <v>42826</v>
      </c>
      <c r="O44" s="1150">
        <v>46477</v>
      </c>
      <c r="P44" s="1150">
        <v>42822</v>
      </c>
      <c r="Q44" s="1153"/>
    </row>
    <row r="45" spans="1:17" s="95" customFormat="1" ht="18.75" customHeight="1">
      <c r="A45" s="1125"/>
      <c r="B45" s="166" t="s">
        <v>1938</v>
      </c>
      <c r="C45" s="166">
        <v>152</v>
      </c>
      <c r="D45" s="166" t="s">
        <v>658</v>
      </c>
      <c r="E45" s="1137">
        <v>24</v>
      </c>
      <c r="F45" s="166" t="s">
        <v>464</v>
      </c>
      <c r="G45" s="1140">
        <v>712</v>
      </c>
      <c r="H45" s="1144">
        <f t="shared" si="0"/>
        <v>8000</v>
      </c>
      <c r="I45" s="1144">
        <f t="shared" si="1"/>
        <v>5696</v>
      </c>
      <c r="J45" s="166" t="s">
        <v>1960</v>
      </c>
      <c r="K45" s="166" t="s">
        <v>1803</v>
      </c>
      <c r="L45" s="166" t="s">
        <v>1958</v>
      </c>
      <c r="M45" s="166" t="s">
        <v>10</v>
      </c>
      <c r="N45" s="1150">
        <v>42826</v>
      </c>
      <c r="O45" s="1150">
        <v>46477</v>
      </c>
      <c r="P45" s="1150">
        <v>42822</v>
      </c>
      <c r="Q45" s="1153"/>
    </row>
    <row r="46" spans="1:17" s="95" customFormat="1" ht="18.75" customHeight="1">
      <c r="A46" s="1125"/>
      <c r="B46" s="166" t="s">
        <v>1938</v>
      </c>
      <c r="C46" s="166">
        <v>153</v>
      </c>
      <c r="D46" s="166" t="s">
        <v>658</v>
      </c>
      <c r="E46" s="1137">
        <v>17</v>
      </c>
      <c r="F46" s="166" t="s">
        <v>456</v>
      </c>
      <c r="G46" s="1140">
        <v>1222</v>
      </c>
      <c r="H46" s="1144">
        <f t="shared" si="0"/>
        <v>21000</v>
      </c>
      <c r="I46" s="1144">
        <f t="shared" si="1"/>
        <v>25662</v>
      </c>
      <c r="J46" s="166" t="s">
        <v>1960</v>
      </c>
      <c r="K46" s="166" t="s">
        <v>1803</v>
      </c>
      <c r="L46" s="166" t="s">
        <v>1958</v>
      </c>
      <c r="M46" s="166" t="s">
        <v>10</v>
      </c>
      <c r="N46" s="1150">
        <v>42826</v>
      </c>
      <c r="O46" s="1150">
        <v>46477</v>
      </c>
      <c r="P46" s="1150">
        <v>42822</v>
      </c>
      <c r="Q46" s="1153"/>
    </row>
    <row r="47" spans="1:17" s="95" customFormat="1" ht="18.75" customHeight="1">
      <c r="A47" s="1125"/>
      <c r="B47" s="166" t="s">
        <v>1938</v>
      </c>
      <c r="C47" s="166">
        <v>154</v>
      </c>
      <c r="D47" s="166" t="s">
        <v>658</v>
      </c>
      <c r="E47" s="1137">
        <v>17</v>
      </c>
      <c r="F47" s="166" t="s">
        <v>456</v>
      </c>
      <c r="G47" s="1140">
        <v>286</v>
      </c>
      <c r="H47" s="1144">
        <f t="shared" si="0"/>
        <v>21000</v>
      </c>
      <c r="I47" s="1144">
        <f t="shared" si="1"/>
        <v>6006</v>
      </c>
      <c r="J47" s="166" t="s">
        <v>1960</v>
      </c>
      <c r="K47" s="166" t="s">
        <v>1803</v>
      </c>
      <c r="L47" s="166" t="s">
        <v>1958</v>
      </c>
      <c r="M47" s="166" t="s">
        <v>10</v>
      </c>
      <c r="N47" s="1150">
        <v>42826</v>
      </c>
      <c r="O47" s="1150">
        <v>46477</v>
      </c>
      <c r="P47" s="1150">
        <v>42822</v>
      </c>
      <c r="Q47" s="1153"/>
    </row>
    <row r="48" spans="1:17" s="95" customFormat="1" ht="18.75" customHeight="1">
      <c r="A48" s="1125"/>
      <c r="B48" s="166" t="s">
        <v>1938</v>
      </c>
      <c r="C48" s="166">
        <v>155</v>
      </c>
      <c r="D48" s="166" t="s">
        <v>658</v>
      </c>
      <c r="E48" s="1137">
        <v>17</v>
      </c>
      <c r="F48" s="166" t="s">
        <v>456</v>
      </c>
      <c r="G48" s="1140">
        <v>483</v>
      </c>
      <c r="H48" s="1144">
        <f t="shared" si="0"/>
        <v>21000</v>
      </c>
      <c r="I48" s="1144">
        <f t="shared" si="1"/>
        <v>10143</v>
      </c>
      <c r="J48" s="166" t="s">
        <v>1960</v>
      </c>
      <c r="K48" s="166" t="s">
        <v>1803</v>
      </c>
      <c r="L48" s="166" t="s">
        <v>1958</v>
      </c>
      <c r="M48" s="166" t="s">
        <v>10</v>
      </c>
      <c r="N48" s="1150">
        <v>42826</v>
      </c>
      <c r="O48" s="1150">
        <v>46477</v>
      </c>
      <c r="P48" s="1150">
        <v>42822</v>
      </c>
      <c r="Q48" s="1153"/>
    </row>
    <row r="49" spans="1:17" s="95" customFormat="1" ht="18.75" customHeight="1">
      <c r="A49" s="1125"/>
      <c r="B49" s="166" t="s">
        <v>1938</v>
      </c>
      <c r="C49" s="166">
        <v>158</v>
      </c>
      <c r="D49" s="166" t="s">
        <v>658</v>
      </c>
      <c r="E49" s="1137">
        <v>17</v>
      </c>
      <c r="F49" s="166" t="s">
        <v>456</v>
      </c>
      <c r="G49" s="1140">
        <v>252</v>
      </c>
      <c r="H49" s="1144">
        <f t="shared" si="0"/>
        <v>21000</v>
      </c>
      <c r="I49" s="1144">
        <f t="shared" si="1"/>
        <v>5292</v>
      </c>
      <c r="J49" s="166" t="s">
        <v>1960</v>
      </c>
      <c r="K49" s="166" t="s">
        <v>1803</v>
      </c>
      <c r="L49" s="166" t="s">
        <v>1958</v>
      </c>
      <c r="M49" s="166" t="s">
        <v>10</v>
      </c>
      <c r="N49" s="1150">
        <v>42826</v>
      </c>
      <c r="O49" s="1150">
        <v>46477</v>
      </c>
      <c r="P49" s="1150">
        <v>42822</v>
      </c>
      <c r="Q49" s="1153"/>
    </row>
    <row r="50" spans="1:17" s="95" customFormat="1" ht="18.75" customHeight="1">
      <c r="A50" s="1125"/>
      <c r="B50" s="166" t="s">
        <v>1938</v>
      </c>
      <c r="C50" s="166">
        <v>159</v>
      </c>
      <c r="D50" s="166" t="s">
        <v>658</v>
      </c>
      <c r="E50" s="1137">
        <v>17</v>
      </c>
      <c r="F50" s="166" t="s">
        <v>456</v>
      </c>
      <c r="G50" s="1140">
        <v>280</v>
      </c>
      <c r="H50" s="1144">
        <f t="shared" si="0"/>
        <v>21000</v>
      </c>
      <c r="I50" s="1144">
        <f t="shared" si="1"/>
        <v>5880</v>
      </c>
      <c r="J50" s="166" t="s">
        <v>1960</v>
      </c>
      <c r="K50" s="166" t="s">
        <v>1803</v>
      </c>
      <c r="L50" s="166" t="s">
        <v>1958</v>
      </c>
      <c r="M50" s="166" t="s">
        <v>10</v>
      </c>
      <c r="N50" s="1150">
        <v>42826</v>
      </c>
      <c r="O50" s="1150">
        <v>46477</v>
      </c>
      <c r="P50" s="1150">
        <v>42822</v>
      </c>
      <c r="Q50" s="1153"/>
    </row>
    <row r="51" spans="1:17" s="95" customFormat="1" ht="18.75" customHeight="1">
      <c r="A51" s="1125"/>
      <c r="B51" s="166" t="s">
        <v>1938</v>
      </c>
      <c r="C51" s="166" t="s">
        <v>1949</v>
      </c>
      <c r="D51" s="166" t="s">
        <v>658</v>
      </c>
      <c r="E51" s="1137">
        <v>17</v>
      </c>
      <c r="F51" s="166" t="s">
        <v>456</v>
      </c>
      <c r="G51" s="1140">
        <v>385</v>
      </c>
      <c r="H51" s="1144">
        <f t="shared" si="0"/>
        <v>21000</v>
      </c>
      <c r="I51" s="1144">
        <f t="shared" si="1"/>
        <v>8085</v>
      </c>
      <c r="J51" s="166" t="s">
        <v>1960</v>
      </c>
      <c r="K51" s="166" t="s">
        <v>1803</v>
      </c>
      <c r="L51" s="166" t="s">
        <v>1958</v>
      </c>
      <c r="M51" s="166" t="s">
        <v>10</v>
      </c>
      <c r="N51" s="1150">
        <v>42826</v>
      </c>
      <c r="O51" s="1150">
        <v>46477</v>
      </c>
      <c r="P51" s="1150">
        <v>42822</v>
      </c>
      <c r="Q51" s="1153"/>
    </row>
    <row r="52" spans="1:17" s="95" customFormat="1" ht="18.75" customHeight="1">
      <c r="A52" s="1125"/>
      <c r="B52" s="166" t="s">
        <v>1938</v>
      </c>
      <c r="C52" s="166" t="s">
        <v>1950</v>
      </c>
      <c r="D52" s="166" t="s">
        <v>658</v>
      </c>
      <c r="E52" s="1137">
        <v>17</v>
      </c>
      <c r="F52" s="166" t="s">
        <v>456</v>
      </c>
      <c r="G52" s="1140">
        <v>942</v>
      </c>
      <c r="H52" s="1144">
        <f t="shared" si="0"/>
        <v>21000</v>
      </c>
      <c r="I52" s="1144">
        <f t="shared" si="1"/>
        <v>19782</v>
      </c>
      <c r="J52" s="166" t="s">
        <v>1960</v>
      </c>
      <c r="K52" s="166" t="s">
        <v>1803</v>
      </c>
      <c r="L52" s="166" t="s">
        <v>1958</v>
      </c>
      <c r="M52" s="166" t="s">
        <v>10</v>
      </c>
      <c r="N52" s="1150">
        <v>42826</v>
      </c>
      <c r="O52" s="1150">
        <v>46477</v>
      </c>
      <c r="P52" s="1150">
        <v>42822</v>
      </c>
      <c r="Q52" s="1153"/>
    </row>
    <row r="53" spans="1:17" s="95" customFormat="1" ht="18.75" customHeight="1">
      <c r="A53" s="1126"/>
      <c r="B53" s="166" t="s">
        <v>1938</v>
      </c>
      <c r="C53" s="166">
        <v>161</v>
      </c>
      <c r="D53" s="166" t="s">
        <v>658</v>
      </c>
      <c r="E53" s="1137">
        <v>99</v>
      </c>
      <c r="F53" s="166" t="s">
        <v>464</v>
      </c>
      <c r="G53" s="1140">
        <v>188</v>
      </c>
      <c r="H53" s="1144">
        <f t="shared" si="0"/>
        <v>8000</v>
      </c>
      <c r="I53" s="1144">
        <f t="shared" si="1"/>
        <v>1504</v>
      </c>
      <c r="J53" s="166" t="s">
        <v>1960</v>
      </c>
      <c r="K53" s="166" t="s">
        <v>1803</v>
      </c>
      <c r="L53" s="166" t="s">
        <v>1958</v>
      </c>
      <c r="M53" s="166" t="s">
        <v>1964</v>
      </c>
      <c r="N53" s="1150">
        <v>42826</v>
      </c>
      <c r="O53" s="1150">
        <v>46477</v>
      </c>
      <c r="P53" s="1150">
        <v>42822</v>
      </c>
      <c r="Q53" s="1154"/>
    </row>
    <row r="54" spans="1:17" s="95" customFormat="1" ht="18.75" customHeight="1">
      <c r="A54" s="1127" t="s">
        <v>637</v>
      </c>
      <c r="B54" s="166" t="s">
        <v>1938</v>
      </c>
      <c r="C54" s="166" t="s">
        <v>1952</v>
      </c>
      <c r="D54" s="166" t="s">
        <v>658</v>
      </c>
      <c r="E54" s="1137">
        <v>99</v>
      </c>
      <c r="F54" s="166" t="s">
        <v>464</v>
      </c>
      <c r="G54" s="1140">
        <v>3151</v>
      </c>
      <c r="H54" s="1144">
        <f t="shared" si="0"/>
        <v>8000</v>
      </c>
      <c r="I54" s="1144">
        <f t="shared" si="1"/>
        <v>25208</v>
      </c>
      <c r="J54" s="166" t="s">
        <v>1960</v>
      </c>
      <c r="K54" s="166" t="s">
        <v>1803</v>
      </c>
      <c r="L54" s="166" t="s">
        <v>1958</v>
      </c>
      <c r="M54" s="166" t="s">
        <v>1964</v>
      </c>
      <c r="N54" s="1150">
        <v>42826</v>
      </c>
      <c r="O54" s="1150">
        <v>46477</v>
      </c>
      <c r="P54" s="1150">
        <v>42822</v>
      </c>
      <c r="Q54" s="1155" t="s">
        <v>1965</v>
      </c>
    </row>
    <row r="55" spans="1:17" s="95" customFormat="1" ht="18.75" customHeight="1">
      <c r="A55" s="1125"/>
      <c r="B55" s="166" t="s">
        <v>1938</v>
      </c>
      <c r="C55" s="166" t="s">
        <v>504</v>
      </c>
      <c r="D55" s="166" t="s">
        <v>658</v>
      </c>
      <c r="E55" s="1137">
        <v>99</v>
      </c>
      <c r="F55" s="166" t="s">
        <v>464</v>
      </c>
      <c r="G55" s="1140">
        <v>2700</v>
      </c>
      <c r="H55" s="1144">
        <f t="shared" si="0"/>
        <v>8000</v>
      </c>
      <c r="I55" s="1144">
        <f t="shared" si="1"/>
        <v>21600</v>
      </c>
      <c r="J55" s="166" t="s">
        <v>1960</v>
      </c>
      <c r="K55" s="166" t="s">
        <v>1803</v>
      </c>
      <c r="L55" s="166" t="s">
        <v>1958</v>
      </c>
      <c r="M55" s="166" t="s">
        <v>1964</v>
      </c>
      <c r="N55" s="1150">
        <v>42826</v>
      </c>
      <c r="O55" s="1150">
        <v>46477</v>
      </c>
      <c r="P55" s="1150">
        <v>42822</v>
      </c>
      <c r="Q55" s="1153"/>
    </row>
    <row r="56" spans="1:17" s="95" customFormat="1" ht="18.75" customHeight="1">
      <c r="A56" s="1125"/>
      <c r="B56" s="166" t="s">
        <v>1938</v>
      </c>
      <c r="C56" s="166" t="s">
        <v>1953</v>
      </c>
      <c r="D56" s="166" t="s">
        <v>658</v>
      </c>
      <c r="E56" s="1137">
        <v>99</v>
      </c>
      <c r="F56" s="166" t="s">
        <v>464</v>
      </c>
      <c r="G56" s="1140">
        <v>1943</v>
      </c>
      <c r="H56" s="1144">
        <f t="shared" si="0"/>
        <v>8000</v>
      </c>
      <c r="I56" s="1144">
        <f t="shared" si="1"/>
        <v>15544</v>
      </c>
      <c r="J56" s="166" t="s">
        <v>1960</v>
      </c>
      <c r="K56" s="166" t="s">
        <v>1803</v>
      </c>
      <c r="L56" s="166" t="s">
        <v>1958</v>
      </c>
      <c r="M56" s="166" t="s">
        <v>1964</v>
      </c>
      <c r="N56" s="1150">
        <v>42826</v>
      </c>
      <c r="O56" s="1150">
        <v>46477</v>
      </c>
      <c r="P56" s="1150">
        <v>42822</v>
      </c>
      <c r="Q56" s="1153"/>
    </row>
    <row r="57" spans="1:17" s="95" customFormat="1" ht="18.75" customHeight="1">
      <c r="A57" s="1125"/>
      <c r="B57" s="166" t="s">
        <v>1938</v>
      </c>
      <c r="C57" s="166">
        <v>164</v>
      </c>
      <c r="D57" s="166" t="s">
        <v>658</v>
      </c>
      <c r="E57" s="1137">
        <v>99</v>
      </c>
      <c r="F57" s="166" t="s">
        <v>464</v>
      </c>
      <c r="G57" s="1140">
        <v>1385</v>
      </c>
      <c r="H57" s="1144">
        <f t="shared" si="0"/>
        <v>8000</v>
      </c>
      <c r="I57" s="1144">
        <f t="shared" si="1"/>
        <v>11080</v>
      </c>
      <c r="J57" s="166" t="s">
        <v>1960</v>
      </c>
      <c r="K57" s="166" t="s">
        <v>1803</v>
      </c>
      <c r="L57" s="166" t="s">
        <v>1958</v>
      </c>
      <c r="M57" s="166" t="s">
        <v>1964</v>
      </c>
      <c r="N57" s="1150">
        <v>42826</v>
      </c>
      <c r="O57" s="1150">
        <v>46477</v>
      </c>
      <c r="P57" s="1150">
        <v>42822</v>
      </c>
      <c r="Q57" s="1153"/>
    </row>
    <row r="58" spans="1:17" s="95" customFormat="1" ht="18.75" customHeight="1">
      <c r="A58" s="1125"/>
      <c r="B58" s="166" t="s">
        <v>1938</v>
      </c>
      <c r="C58" s="166" t="s">
        <v>1420</v>
      </c>
      <c r="D58" s="166" t="s">
        <v>658</v>
      </c>
      <c r="E58" s="1137">
        <v>99</v>
      </c>
      <c r="F58" s="166" t="s">
        <v>464</v>
      </c>
      <c r="G58" s="1140">
        <v>2751</v>
      </c>
      <c r="H58" s="1144">
        <f t="shared" si="0"/>
        <v>8000</v>
      </c>
      <c r="I58" s="1144">
        <f t="shared" si="1"/>
        <v>22008</v>
      </c>
      <c r="J58" s="166" t="s">
        <v>1960</v>
      </c>
      <c r="K58" s="166" t="s">
        <v>1803</v>
      </c>
      <c r="L58" s="166" t="s">
        <v>1958</v>
      </c>
      <c r="M58" s="166" t="s">
        <v>1964</v>
      </c>
      <c r="N58" s="1150">
        <v>42826</v>
      </c>
      <c r="O58" s="1150">
        <v>46477</v>
      </c>
      <c r="P58" s="1150">
        <v>42822</v>
      </c>
      <c r="Q58" s="1153"/>
    </row>
    <row r="59" spans="1:17" s="95" customFormat="1" ht="18.75" customHeight="1">
      <c r="A59" s="1125"/>
      <c r="B59" s="166" t="s">
        <v>1938</v>
      </c>
      <c r="C59" s="166" t="s">
        <v>1955</v>
      </c>
      <c r="D59" s="166" t="s">
        <v>658</v>
      </c>
      <c r="E59" s="1137">
        <v>99</v>
      </c>
      <c r="F59" s="166" t="s">
        <v>464</v>
      </c>
      <c r="G59" s="1140">
        <v>3487</v>
      </c>
      <c r="H59" s="1144">
        <f t="shared" si="0"/>
        <v>8000</v>
      </c>
      <c r="I59" s="1144">
        <f t="shared" si="1"/>
        <v>27896</v>
      </c>
      <c r="J59" s="166" t="s">
        <v>1960</v>
      </c>
      <c r="K59" s="166" t="s">
        <v>1803</v>
      </c>
      <c r="L59" s="166" t="s">
        <v>1958</v>
      </c>
      <c r="M59" s="166" t="s">
        <v>1964</v>
      </c>
      <c r="N59" s="1150">
        <v>42826</v>
      </c>
      <c r="O59" s="1150">
        <v>46477</v>
      </c>
      <c r="P59" s="1150">
        <v>42822</v>
      </c>
      <c r="Q59" s="1153"/>
    </row>
    <row r="60" spans="1:17" s="95" customFormat="1" ht="18.75" customHeight="1">
      <c r="A60" s="1125"/>
      <c r="B60" s="166" t="s">
        <v>1938</v>
      </c>
      <c r="C60" s="166" t="s">
        <v>1576</v>
      </c>
      <c r="D60" s="166" t="s">
        <v>658</v>
      </c>
      <c r="E60" s="1137">
        <v>99</v>
      </c>
      <c r="F60" s="166" t="s">
        <v>464</v>
      </c>
      <c r="G60" s="1140">
        <v>1254</v>
      </c>
      <c r="H60" s="1144">
        <f t="shared" si="0"/>
        <v>8000</v>
      </c>
      <c r="I60" s="1144">
        <f t="shared" si="1"/>
        <v>10032</v>
      </c>
      <c r="J60" s="166" t="s">
        <v>1960</v>
      </c>
      <c r="K60" s="166" t="s">
        <v>1803</v>
      </c>
      <c r="L60" s="166" t="s">
        <v>1958</v>
      </c>
      <c r="M60" s="166" t="s">
        <v>1964</v>
      </c>
      <c r="N60" s="1150">
        <v>42826</v>
      </c>
      <c r="O60" s="1150">
        <v>46477</v>
      </c>
      <c r="P60" s="1150">
        <v>42822</v>
      </c>
      <c r="Q60" s="1153"/>
    </row>
    <row r="61" spans="1:17" s="95" customFormat="1" ht="18.75" customHeight="1">
      <c r="A61" s="1128"/>
      <c r="B61" s="1133"/>
      <c r="C61" s="1133"/>
      <c r="D61" s="1133"/>
      <c r="E61" s="1138"/>
      <c r="F61" s="1133"/>
      <c r="G61" s="1141">
        <f>SUM(G6:G60)</f>
        <v>61370</v>
      </c>
      <c r="H61" s="1133"/>
      <c r="I61" s="1145">
        <f>SUM(I6:I60)</f>
        <v>583351</v>
      </c>
      <c r="J61" s="1133"/>
      <c r="K61" s="1133"/>
      <c r="L61" s="1133"/>
      <c r="M61" s="1133"/>
      <c r="N61" s="1151"/>
      <c r="O61" s="1151"/>
      <c r="P61" s="1151"/>
      <c r="Q61" s="1156"/>
    </row>
    <row r="62" spans="1:17" s="95" customFormat="1" ht="15.6" customHeight="1">
      <c r="A62" s="98"/>
      <c r="B62" s="98"/>
      <c r="C62" s="98"/>
      <c r="D62" s="98"/>
      <c r="E62" s="98"/>
      <c r="F62" s="98"/>
      <c r="G62" s="98"/>
      <c r="H62" s="98"/>
      <c r="I62" s="98"/>
      <c r="J62" s="98"/>
      <c r="K62" s="98"/>
      <c r="L62" s="98"/>
      <c r="M62" s="98"/>
      <c r="N62" s="98"/>
      <c r="O62" s="98"/>
      <c r="P62" s="98"/>
      <c r="Q62" s="234"/>
    </row>
    <row r="63" spans="1:17" s="95" customFormat="1" ht="15.6" customHeight="1">
      <c r="A63" s="98"/>
      <c r="B63" s="98"/>
      <c r="C63" s="98"/>
      <c r="D63" s="98"/>
      <c r="E63" s="98"/>
      <c r="F63" s="98"/>
      <c r="G63" s="1142">
        <f>SUMIF(H6:H60,"&lt;10000",G6:G60)</f>
        <v>54263</v>
      </c>
      <c r="H63" s="1142"/>
      <c r="I63" s="1142">
        <f>SUMIF(H6:H60,"&lt;10000",I6:I60)</f>
        <v>434104</v>
      </c>
      <c r="J63" s="98"/>
      <c r="K63" s="98"/>
      <c r="L63" s="98"/>
      <c r="M63" s="98"/>
      <c r="N63" s="98"/>
      <c r="O63" s="98"/>
      <c r="P63" s="98"/>
      <c r="Q63" s="234"/>
    </row>
    <row r="64" spans="1:17" s="95" customFormat="1" ht="15.6" customHeight="1">
      <c r="A64" s="98"/>
      <c r="B64" s="98"/>
      <c r="C64" s="98"/>
      <c r="D64" s="98"/>
      <c r="E64" s="98"/>
      <c r="F64" s="98"/>
      <c r="G64" s="1142">
        <f>SUMIF(H6:H60,"&gt;10000",G6:G60)</f>
        <v>7107</v>
      </c>
      <c r="H64" s="1142"/>
      <c r="I64" s="1142">
        <f>SUMIF(H6:H60,"&gt;10000",I6:I60)</f>
        <v>149247</v>
      </c>
      <c r="J64" s="98"/>
      <c r="K64" s="98"/>
      <c r="L64" s="98"/>
      <c r="M64" s="98"/>
      <c r="N64" s="98"/>
      <c r="O64" s="98"/>
      <c r="P64" s="98"/>
      <c r="Q64" s="234"/>
    </row>
    <row r="65" spans="1:17" s="95" customFormat="1" ht="15.6" customHeight="1">
      <c r="A65" s="98"/>
      <c r="B65" s="98"/>
      <c r="C65" s="98"/>
      <c r="D65" s="98"/>
      <c r="E65" s="98"/>
      <c r="F65" s="98"/>
      <c r="G65" s="98"/>
      <c r="H65" s="98"/>
      <c r="I65" s="98"/>
      <c r="J65" s="98"/>
      <c r="K65" s="98"/>
      <c r="L65" s="98"/>
      <c r="M65" s="98"/>
      <c r="N65" s="98"/>
      <c r="O65" s="98"/>
      <c r="P65" s="98"/>
      <c r="Q65" s="234"/>
    </row>
    <row r="66" spans="1:17" s="95" customFormat="1" ht="15" customHeight="1">
      <c r="A66" s="98" t="s">
        <v>605</v>
      </c>
      <c r="B66" s="98"/>
      <c r="C66" s="98"/>
      <c r="D66" s="98"/>
      <c r="E66" s="98"/>
      <c r="F66" s="98"/>
      <c r="G66" s="98"/>
      <c r="H66" s="98"/>
      <c r="I66" s="98"/>
      <c r="J66" s="98"/>
      <c r="K66" s="98"/>
      <c r="L66" s="98"/>
      <c r="M66" s="98"/>
      <c r="N66" s="98"/>
      <c r="O66" s="98"/>
      <c r="P66" s="98"/>
      <c r="Q66" s="234"/>
    </row>
    <row r="67" spans="1:17" s="95" customFormat="1" ht="15.6" customHeight="1">
      <c r="A67" s="99" t="s">
        <v>535</v>
      </c>
      <c r="B67" s="99"/>
      <c r="C67" s="99"/>
      <c r="D67" s="99"/>
      <c r="E67" s="99"/>
      <c r="F67" s="99"/>
      <c r="G67" s="99"/>
      <c r="H67" s="99"/>
      <c r="I67" s="99"/>
      <c r="J67" s="99"/>
      <c r="K67" s="99"/>
      <c r="L67" s="99"/>
      <c r="M67" s="99"/>
      <c r="N67" s="99"/>
      <c r="O67" s="99"/>
      <c r="P67" s="99"/>
      <c r="Q67" s="99"/>
    </row>
    <row r="68" spans="1:17" s="95" customFormat="1" ht="15.6" customHeight="1">
      <c r="A68" s="99"/>
      <c r="B68" s="99"/>
      <c r="C68" s="99"/>
      <c r="D68" s="99"/>
      <c r="E68" s="99"/>
      <c r="F68" s="99"/>
      <c r="G68" s="99"/>
      <c r="H68" s="99"/>
      <c r="I68" s="99"/>
      <c r="J68" s="99"/>
      <c r="K68" s="99"/>
      <c r="L68" s="99"/>
      <c r="M68" s="99"/>
      <c r="N68" s="99"/>
      <c r="O68" s="99"/>
      <c r="P68" s="99"/>
      <c r="Q68" s="99"/>
    </row>
    <row r="69" spans="1:17" s="95" customFormat="1" ht="15.6" customHeight="1">
      <c r="A69" s="99"/>
      <c r="B69" s="99"/>
      <c r="C69" s="99"/>
      <c r="D69" s="99"/>
      <c r="E69" s="99"/>
      <c r="F69" s="99"/>
      <c r="G69" s="99"/>
      <c r="H69" s="99"/>
      <c r="I69" s="99"/>
      <c r="J69" s="99"/>
      <c r="K69" s="99"/>
      <c r="L69" s="99"/>
      <c r="M69" s="99"/>
      <c r="N69" s="99"/>
      <c r="O69" s="99"/>
      <c r="P69" s="99"/>
      <c r="Q69" s="99"/>
    </row>
    <row r="70" spans="1:17" s="95" customFormat="1" ht="15.6" customHeight="1">
      <c r="A70" s="213" t="s">
        <v>1157</v>
      </c>
      <c r="B70" s="213"/>
      <c r="C70" s="213"/>
      <c r="D70" s="213"/>
      <c r="E70" s="213"/>
      <c r="F70" s="213"/>
      <c r="G70" s="213"/>
      <c r="H70" s="213"/>
      <c r="I70" s="213"/>
      <c r="J70" s="213"/>
      <c r="K70" s="213"/>
      <c r="L70" s="213"/>
      <c r="M70" s="213"/>
      <c r="N70" s="213"/>
      <c r="O70" s="213"/>
      <c r="P70" s="213"/>
      <c r="Q70" s="213"/>
    </row>
    <row r="71" spans="1:17" s="95" customFormat="1" ht="15.6" customHeight="1">
      <c r="A71" s="213" t="s">
        <v>1159</v>
      </c>
      <c r="B71" s="213"/>
      <c r="C71" s="213"/>
      <c r="D71" s="213"/>
      <c r="E71" s="213"/>
      <c r="F71" s="213"/>
      <c r="G71" s="213"/>
      <c r="H71" s="213"/>
      <c r="I71" s="213"/>
      <c r="J71" s="213"/>
      <c r="K71" s="213"/>
      <c r="L71" s="213"/>
      <c r="M71" s="213"/>
      <c r="N71" s="213"/>
      <c r="O71" s="213"/>
      <c r="P71" s="213"/>
      <c r="Q71" s="213"/>
    </row>
    <row r="72" spans="1:17" s="95" customFormat="1" ht="15.6" customHeight="1">
      <c r="A72" s="213" t="s">
        <v>1161</v>
      </c>
      <c r="B72" s="213"/>
      <c r="C72" s="213"/>
      <c r="D72" s="213"/>
      <c r="E72" s="213"/>
      <c r="F72" s="213"/>
      <c r="G72" s="213"/>
      <c r="H72" s="213"/>
      <c r="I72" s="213"/>
      <c r="J72" s="213"/>
      <c r="K72" s="213"/>
      <c r="L72" s="213"/>
      <c r="M72" s="213"/>
      <c r="N72" s="213"/>
      <c r="O72" s="213"/>
      <c r="P72" s="213"/>
      <c r="Q72" s="213"/>
    </row>
    <row r="73" spans="1:17" s="95" customFormat="1" ht="15.6" customHeight="1">
      <c r="A73" s="98"/>
      <c r="B73" s="98"/>
      <c r="C73" s="98"/>
      <c r="D73" s="98"/>
      <c r="E73" s="98"/>
      <c r="F73" s="98"/>
      <c r="G73" s="98"/>
      <c r="H73" s="98"/>
      <c r="I73" s="98"/>
      <c r="J73" s="98"/>
      <c r="K73" s="98"/>
      <c r="L73" s="98"/>
      <c r="M73" s="98"/>
      <c r="N73" s="98"/>
      <c r="O73" s="98"/>
      <c r="P73" s="98"/>
      <c r="Q73" s="234"/>
    </row>
    <row r="74" spans="1:17" s="95" customFormat="1" ht="15.6" customHeight="1">
      <c r="A74" s="98"/>
      <c r="B74" s="98"/>
      <c r="C74" s="98"/>
      <c r="D74" s="98"/>
      <c r="E74" s="98"/>
      <c r="F74" s="98"/>
      <c r="G74" s="98"/>
      <c r="H74" s="98"/>
      <c r="I74" s="98"/>
      <c r="J74" s="98"/>
      <c r="K74" s="98"/>
      <c r="L74" s="98"/>
      <c r="M74" s="98"/>
      <c r="N74" s="98"/>
      <c r="O74" s="98"/>
      <c r="P74" s="98"/>
      <c r="Q74" s="234"/>
    </row>
    <row r="75" spans="1:17" s="95" customFormat="1" ht="15.6" customHeight="1">
      <c r="A75" s="98" t="s">
        <v>1162</v>
      </c>
      <c r="B75" s="98"/>
      <c r="C75" s="98"/>
      <c r="D75" s="98"/>
      <c r="E75" s="98"/>
      <c r="F75" s="98"/>
      <c r="G75" s="98"/>
      <c r="H75" s="98"/>
      <c r="I75" s="98"/>
      <c r="J75" s="98"/>
      <c r="K75" s="98"/>
      <c r="L75" s="98"/>
      <c r="M75" s="98"/>
      <c r="N75" s="98"/>
      <c r="O75" s="98"/>
      <c r="P75" s="98"/>
      <c r="Q75" s="234"/>
    </row>
    <row r="76" spans="1:17" s="95" customFormat="1" ht="15.6" customHeight="1">
      <c r="A76" s="99" t="s">
        <v>368</v>
      </c>
      <c r="B76" s="99"/>
      <c r="C76" s="99"/>
      <c r="D76" s="99"/>
      <c r="E76" s="99"/>
      <c r="F76" s="99"/>
      <c r="G76" s="99"/>
      <c r="H76" s="99"/>
      <c r="I76" s="99"/>
      <c r="J76" s="99"/>
      <c r="K76" s="99"/>
      <c r="L76" s="99"/>
      <c r="M76" s="99"/>
      <c r="N76" s="99"/>
      <c r="O76" s="99"/>
      <c r="P76" s="99"/>
      <c r="Q76" s="99"/>
    </row>
    <row r="77" spans="1:17" s="95" customFormat="1" ht="15.6" customHeight="1">
      <c r="A77" s="99"/>
      <c r="B77" s="99"/>
      <c r="C77" s="99"/>
      <c r="D77" s="99"/>
      <c r="E77" s="99"/>
      <c r="F77" s="99"/>
      <c r="G77" s="99"/>
      <c r="H77" s="99"/>
      <c r="I77" s="99"/>
      <c r="J77" s="99"/>
      <c r="K77" s="99"/>
      <c r="L77" s="99"/>
      <c r="M77" s="99"/>
      <c r="N77" s="99"/>
      <c r="O77" s="99"/>
      <c r="P77" s="99"/>
      <c r="Q77" s="99"/>
    </row>
    <row r="78" spans="1:17" s="95" customFormat="1" ht="15.6" customHeight="1">
      <c r="A78" s="99"/>
      <c r="B78" s="99"/>
      <c r="C78" s="99"/>
      <c r="D78" s="99"/>
      <c r="E78" s="99"/>
      <c r="F78" s="99"/>
      <c r="G78" s="99"/>
      <c r="H78" s="99"/>
      <c r="I78" s="99"/>
      <c r="J78" s="99"/>
      <c r="K78" s="99"/>
      <c r="L78" s="99"/>
      <c r="M78" s="99"/>
      <c r="N78" s="99"/>
      <c r="O78" s="99"/>
      <c r="P78" s="99"/>
      <c r="Q78" s="99"/>
    </row>
    <row r="79" spans="1:17" s="95" customFormat="1" ht="15.6" customHeight="1">
      <c r="A79" s="98" t="s">
        <v>1164</v>
      </c>
      <c r="B79" s="98"/>
      <c r="C79" s="98"/>
      <c r="D79" s="98"/>
      <c r="E79" s="98"/>
      <c r="F79" s="98"/>
      <c r="G79" s="98"/>
      <c r="H79" s="98"/>
      <c r="I79" s="98"/>
      <c r="J79" s="98"/>
      <c r="K79" s="98"/>
      <c r="L79" s="98"/>
      <c r="M79" s="98"/>
      <c r="N79" s="98"/>
      <c r="O79" s="98"/>
      <c r="P79" s="98"/>
      <c r="Q79" s="234"/>
    </row>
    <row r="80" spans="1:17" s="95" customFormat="1" ht="15.6" customHeight="1">
      <c r="A80" s="98" t="s">
        <v>1168</v>
      </c>
      <c r="B80" s="98"/>
      <c r="C80" s="98"/>
      <c r="D80" s="98"/>
      <c r="E80" s="98"/>
      <c r="F80" s="98"/>
      <c r="G80" s="98"/>
      <c r="H80" s="98"/>
      <c r="I80" s="98"/>
      <c r="J80" s="98"/>
      <c r="K80" s="98"/>
      <c r="L80" s="98"/>
      <c r="M80" s="98"/>
      <c r="N80" s="98"/>
      <c r="O80" s="98"/>
      <c r="P80" s="98"/>
      <c r="Q80" s="234"/>
    </row>
    <row r="81" spans="1:20" s="95" customFormat="1" ht="15.6" customHeight="1">
      <c r="A81" s="98"/>
      <c r="B81" s="98"/>
      <c r="C81" s="98"/>
      <c r="D81" s="98"/>
      <c r="E81" s="98"/>
      <c r="F81" s="98"/>
      <c r="G81" s="98"/>
      <c r="H81" s="98"/>
      <c r="I81" s="98"/>
      <c r="J81" s="98"/>
      <c r="K81" s="98"/>
      <c r="L81" s="98"/>
      <c r="M81" s="98"/>
      <c r="N81" s="98"/>
      <c r="O81" s="98"/>
      <c r="P81" s="98"/>
      <c r="Q81" s="234"/>
    </row>
    <row r="82" spans="1:20" s="95" customFormat="1" ht="15.6" customHeight="1">
      <c r="A82" s="98" t="s">
        <v>95</v>
      </c>
      <c r="B82" s="98"/>
      <c r="C82" s="98"/>
      <c r="D82" s="98"/>
      <c r="E82" s="98"/>
      <c r="F82" s="98"/>
      <c r="G82" s="98"/>
      <c r="H82" s="98"/>
      <c r="I82" s="98"/>
      <c r="J82" s="98"/>
      <c r="K82" s="98"/>
      <c r="L82" s="98"/>
      <c r="M82" s="98"/>
      <c r="N82" s="98"/>
      <c r="O82" s="98"/>
      <c r="P82" s="98"/>
      <c r="Q82" s="234"/>
    </row>
    <row r="83" spans="1:20" s="95" customFormat="1" ht="15.6" customHeight="1">
      <c r="A83" s="99" t="s">
        <v>164</v>
      </c>
      <c r="B83" s="521"/>
      <c r="C83" s="521"/>
      <c r="D83" s="521"/>
      <c r="E83" s="521"/>
      <c r="F83" s="521"/>
      <c r="G83" s="521"/>
      <c r="H83" s="521"/>
      <c r="I83" s="521"/>
      <c r="J83" s="521"/>
      <c r="K83" s="521"/>
      <c r="L83" s="521"/>
      <c r="M83" s="521"/>
      <c r="N83" s="521"/>
      <c r="O83" s="521"/>
      <c r="P83" s="521"/>
      <c r="Q83" s="521"/>
      <c r="R83" s="99"/>
      <c r="S83" s="99"/>
      <c r="T83" s="99"/>
    </row>
    <row r="84" spans="1:20" s="95" customFormat="1" ht="15.6" customHeight="1">
      <c r="A84" s="521"/>
      <c r="B84" s="521"/>
      <c r="C84" s="521"/>
      <c r="D84" s="521"/>
      <c r="E84" s="521"/>
      <c r="F84" s="521"/>
      <c r="G84" s="521"/>
      <c r="H84" s="521"/>
      <c r="I84" s="521"/>
      <c r="J84" s="521"/>
      <c r="K84" s="521"/>
      <c r="L84" s="521"/>
      <c r="M84" s="521"/>
      <c r="N84" s="521"/>
      <c r="O84" s="521"/>
      <c r="P84" s="521"/>
      <c r="Q84" s="521"/>
      <c r="R84" s="99"/>
      <c r="S84" s="99"/>
      <c r="T84" s="99"/>
    </row>
    <row r="85" spans="1:20" s="95" customFormat="1" ht="15.6" customHeight="1">
      <c r="A85" s="213" t="s">
        <v>1169</v>
      </c>
      <c r="B85" s="213"/>
      <c r="C85" s="213"/>
      <c r="D85" s="213"/>
      <c r="E85" s="213"/>
      <c r="F85" s="213"/>
      <c r="G85" s="213"/>
      <c r="H85" s="213"/>
      <c r="I85" s="213"/>
      <c r="J85" s="213"/>
      <c r="K85" s="213"/>
      <c r="L85" s="213"/>
      <c r="M85" s="213"/>
      <c r="N85" s="213"/>
      <c r="O85" s="213"/>
      <c r="P85" s="213"/>
      <c r="Q85" s="213"/>
    </row>
    <row r="86" spans="1:20" s="95" customFormat="1" ht="15.6" customHeight="1">
      <c r="A86" s="99" t="s">
        <v>1170</v>
      </c>
      <c r="B86" s="99"/>
      <c r="C86" s="99"/>
      <c r="D86" s="99"/>
      <c r="E86" s="99"/>
      <c r="F86" s="99"/>
      <c r="G86" s="99"/>
      <c r="H86" s="99"/>
      <c r="I86" s="99"/>
      <c r="J86" s="99"/>
      <c r="K86" s="99"/>
      <c r="L86" s="99"/>
      <c r="M86" s="99"/>
      <c r="N86" s="99"/>
      <c r="O86" s="99"/>
      <c r="P86" s="99"/>
      <c r="Q86" s="99"/>
    </row>
    <row r="87" spans="1:20" s="95" customFormat="1" ht="15.6" customHeight="1">
      <c r="A87" s="99"/>
      <c r="B87" s="99"/>
      <c r="C87" s="99"/>
      <c r="D87" s="99"/>
      <c r="E87" s="99"/>
      <c r="F87" s="99"/>
      <c r="G87" s="99"/>
      <c r="H87" s="99"/>
      <c r="I87" s="99"/>
      <c r="J87" s="99"/>
      <c r="K87" s="99"/>
      <c r="L87" s="99"/>
      <c r="M87" s="99"/>
      <c r="N87" s="99"/>
      <c r="O87" s="99"/>
      <c r="P87" s="99"/>
      <c r="Q87" s="99"/>
    </row>
    <row r="88" spans="1:20" s="95" customFormat="1" ht="15.6" customHeight="1">
      <c r="A88" s="98"/>
      <c r="B88" s="98"/>
      <c r="C88" s="98"/>
      <c r="D88" s="98"/>
      <c r="E88" s="98"/>
      <c r="F88" s="98"/>
      <c r="G88" s="98"/>
      <c r="H88" s="98"/>
      <c r="I88" s="98"/>
      <c r="J88" s="98"/>
      <c r="K88" s="98"/>
      <c r="L88" s="98"/>
      <c r="M88" s="98"/>
      <c r="N88" s="98"/>
      <c r="O88" s="98"/>
      <c r="P88" s="98"/>
      <c r="Q88" s="234"/>
    </row>
    <row r="89" spans="1:20" s="95" customFormat="1" ht="15.6" customHeight="1">
      <c r="A89" s="98"/>
      <c r="B89" s="98"/>
      <c r="C89" s="98"/>
      <c r="D89" s="98"/>
      <c r="G89" s="98"/>
      <c r="H89" s="98"/>
      <c r="I89" s="98"/>
      <c r="J89" s="98"/>
      <c r="K89" s="98"/>
      <c r="L89" s="98"/>
      <c r="M89" s="98"/>
      <c r="N89" s="98"/>
      <c r="O89" s="98"/>
      <c r="P89" s="98"/>
      <c r="Q89" s="234"/>
    </row>
    <row r="90" spans="1:20" s="95" customFormat="1" ht="36" customHeight="1"/>
    <row r="91" spans="1:20" s="95" customFormat="1" ht="18" customHeight="1">
      <c r="A91" s="112"/>
      <c r="B91" s="112"/>
      <c r="C91" s="112"/>
      <c r="D91" s="112"/>
      <c r="E91" s="112"/>
      <c r="F91" s="112"/>
      <c r="G91" s="112"/>
      <c r="H91" s="112"/>
      <c r="I91" s="112"/>
      <c r="J91" s="112"/>
      <c r="K91" s="112"/>
      <c r="L91" s="112"/>
      <c r="M91" s="112"/>
      <c r="N91" s="112"/>
      <c r="O91" s="112"/>
      <c r="P91" s="112"/>
      <c r="Q91" s="112"/>
    </row>
    <row r="92" spans="1:20" s="95" customFormat="1" ht="18" customHeight="1">
      <c r="A92" s="112"/>
      <c r="B92" s="112"/>
      <c r="C92" s="112"/>
      <c r="D92" s="112"/>
      <c r="E92" s="112"/>
      <c r="F92" s="112"/>
      <c r="G92" s="112"/>
      <c r="H92" s="112"/>
      <c r="I92" s="112"/>
      <c r="J92" s="112"/>
      <c r="K92" s="112"/>
      <c r="L92" s="112"/>
      <c r="M92" s="112"/>
      <c r="N92" s="112"/>
      <c r="O92" s="112"/>
      <c r="P92" s="112"/>
      <c r="Q92" s="112"/>
    </row>
    <row r="93" spans="1:20" s="95" customFormat="1" ht="18" customHeight="1">
      <c r="A93" s="112"/>
      <c r="B93" s="112"/>
      <c r="C93" s="112"/>
      <c r="D93" s="112"/>
      <c r="E93" s="112"/>
      <c r="F93" s="112"/>
      <c r="G93" s="112"/>
      <c r="H93" s="112"/>
      <c r="I93" s="112"/>
      <c r="J93" s="112"/>
      <c r="K93" s="112"/>
      <c r="L93" s="112"/>
      <c r="M93" s="112"/>
      <c r="N93" s="112"/>
      <c r="O93" s="112"/>
      <c r="P93" s="112"/>
      <c r="Q93" s="112"/>
    </row>
    <row r="94" spans="1:20" s="95" customFormat="1" ht="18" customHeight="1">
      <c r="A94" s="112"/>
      <c r="B94" s="112"/>
      <c r="C94" s="112"/>
      <c r="D94" s="112"/>
      <c r="E94" s="112"/>
      <c r="F94" s="112"/>
      <c r="G94" s="112"/>
      <c r="H94" s="112"/>
      <c r="I94" s="112"/>
      <c r="J94" s="112"/>
      <c r="K94" s="112"/>
      <c r="L94" s="112"/>
      <c r="M94" s="112"/>
      <c r="N94" s="112"/>
      <c r="O94" s="112"/>
      <c r="P94" s="112"/>
      <c r="Q94" s="112"/>
    </row>
    <row r="95" spans="1:20" s="95" customFormat="1" ht="18" customHeight="1">
      <c r="A95" s="112"/>
      <c r="B95" s="112"/>
      <c r="C95" s="112"/>
      <c r="D95" s="112"/>
      <c r="E95" s="112"/>
      <c r="F95" s="112"/>
      <c r="G95" s="112"/>
      <c r="H95" s="112"/>
      <c r="I95" s="112"/>
      <c r="J95" s="112"/>
      <c r="K95" s="112"/>
      <c r="L95" s="112"/>
      <c r="M95" s="112"/>
      <c r="N95" s="112"/>
      <c r="O95" s="112"/>
      <c r="P95" s="112"/>
      <c r="Q95" s="112"/>
    </row>
    <row r="96" spans="1:20" s="95" customFormat="1" ht="18" customHeight="1">
      <c r="A96" s="112"/>
      <c r="B96" s="112"/>
      <c r="C96" s="112"/>
      <c r="D96" s="112"/>
      <c r="E96" s="112"/>
      <c r="F96" s="112"/>
      <c r="G96" s="112"/>
      <c r="H96" s="112"/>
      <c r="I96" s="112"/>
      <c r="J96" s="112"/>
      <c r="K96" s="112"/>
      <c r="L96" s="112"/>
      <c r="M96" s="112"/>
      <c r="N96" s="112"/>
      <c r="O96" s="112"/>
      <c r="P96" s="112"/>
      <c r="Q96" s="112"/>
    </row>
    <row r="97" spans="1:17" s="95" customFormat="1" ht="18" customHeight="1">
      <c r="A97" s="112"/>
      <c r="B97" s="112"/>
      <c r="C97" s="112"/>
      <c r="D97" s="112"/>
      <c r="E97" s="112"/>
      <c r="F97" s="112"/>
      <c r="G97" s="112"/>
      <c r="H97" s="112"/>
      <c r="I97" s="112"/>
      <c r="J97" s="112"/>
      <c r="K97" s="112"/>
      <c r="L97" s="112"/>
      <c r="M97" s="112"/>
      <c r="N97" s="112"/>
      <c r="O97" s="112"/>
      <c r="P97" s="112"/>
      <c r="Q97" s="112"/>
    </row>
    <row r="98" spans="1:17" s="95" customFormat="1" ht="18" customHeight="1">
      <c r="A98" s="112"/>
      <c r="B98" s="112"/>
      <c r="C98" s="112"/>
      <c r="D98" s="112"/>
      <c r="E98" s="112"/>
      <c r="F98" s="112"/>
      <c r="G98" s="112"/>
      <c r="H98" s="112"/>
      <c r="I98" s="112"/>
      <c r="J98" s="112"/>
      <c r="K98" s="112"/>
      <c r="L98" s="112"/>
      <c r="M98" s="112"/>
      <c r="N98" s="112"/>
      <c r="O98" s="112"/>
      <c r="P98" s="112"/>
      <c r="Q98" s="112"/>
    </row>
    <row r="99" spans="1:17" s="95" customFormat="1" ht="18" customHeight="1">
      <c r="A99" s="112"/>
      <c r="B99" s="112"/>
      <c r="C99" s="112"/>
      <c r="D99" s="112"/>
      <c r="E99" s="112"/>
      <c r="F99" s="112"/>
      <c r="G99" s="112"/>
      <c r="H99" s="112"/>
      <c r="I99" s="112"/>
      <c r="J99" s="112"/>
      <c r="K99" s="112"/>
      <c r="L99" s="112"/>
      <c r="M99" s="112"/>
      <c r="N99" s="112"/>
      <c r="O99" s="112"/>
      <c r="P99" s="112"/>
      <c r="Q99" s="112"/>
    </row>
    <row r="100" spans="1:17" s="95" customFormat="1" ht="18" customHeight="1">
      <c r="A100" s="112"/>
      <c r="B100" s="112"/>
      <c r="C100" s="112"/>
      <c r="D100" s="112"/>
      <c r="E100" s="112"/>
      <c r="F100" s="112"/>
      <c r="G100" s="112"/>
      <c r="H100" s="112"/>
      <c r="I100" s="112"/>
      <c r="J100" s="112"/>
      <c r="K100" s="112"/>
      <c r="L100" s="112"/>
      <c r="M100" s="112"/>
      <c r="N100" s="112"/>
      <c r="O100" s="112"/>
      <c r="P100" s="112"/>
      <c r="Q100" s="112"/>
    </row>
    <row r="101" spans="1:17" s="95" customFormat="1" ht="18" customHeight="1">
      <c r="A101" s="112"/>
      <c r="B101" s="112"/>
      <c r="C101" s="112"/>
      <c r="D101" s="112"/>
      <c r="E101" s="112"/>
      <c r="F101" s="112"/>
      <c r="G101" s="112"/>
      <c r="H101" s="112"/>
      <c r="I101" s="112"/>
      <c r="J101" s="112"/>
      <c r="K101" s="112"/>
      <c r="L101" s="112"/>
      <c r="M101" s="112"/>
      <c r="N101" s="112"/>
      <c r="O101" s="112"/>
      <c r="P101" s="112"/>
      <c r="Q101" s="112"/>
    </row>
    <row r="102" spans="1:17" s="95" customFormat="1" ht="18" customHeight="1">
      <c r="A102" s="112"/>
      <c r="B102" s="112"/>
      <c r="C102" s="112"/>
      <c r="D102" s="112"/>
      <c r="E102" s="112"/>
      <c r="F102" s="112"/>
      <c r="G102" s="112"/>
      <c r="H102" s="112"/>
      <c r="I102" s="112"/>
      <c r="J102" s="112"/>
      <c r="K102" s="112"/>
      <c r="L102" s="112"/>
      <c r="M102" s="112"/>
      <c r="N102" s="112"/>
      <c r="O102" s="112"/>
      <c r="P102" s="112"/>
      <c r="Q102" s="112"/>
    </row>
    <row r="103" spans="1:17" s="95" customFormat="1" ht="18" customHeight="1">
      <c r="A103" s="112"/>
      <c r="B103" s="112"/>
      <c r="C103" s="112"/>
      <c r="D103" s="112"/>
      <c r="E103" s="112"/>
      <c r="F103" s="112"/>
      <c r="G103" s="112"/>
      <c r="H103" s="112"/>
      <c r="I103" s="112"/>
      <c r="J103" s="112"/>
      <c r="K103" s="112"/>
      <c r="L103" s="112"/>
      <c r="M103" s="112"/>
      <c r="N103" s="112"/>
      <c r="O103" s="112"/>
      <c r="P103" s="112"/>
      <c r="Q103" s="112"/>
    </row>
    <row r="104" spans="1:17" s="95" customFormat="1" ht="18" customHeight="1">
      <c r="A104" s="112"/>
      <c r="B104" s="112"/>
      <c r="C104" s="112"/>
      <c r="D104" s="112"/>
      <c r="E104" s="112"/>
      <c r="F104" s="112"/>
      <c r="G104" s="112"/>
      <c r="H104" s="112"/>
      <c r="I104" s="112"/>
      <c r="J104" s="112"/>
      <c r="K104" s="112"/>
      <c r="L104" s="112"/>
      <c r="M104" s="112"/>
      <c r="N104" s="112"/>
      <c r="O104" s="112"/>
      <c r="P104" s="112"/>
      <c r="Q104" s="112"/>
    </row>
    <row r="105" spans="1:17" s="95" customFormat="1" ht="18" customHeight="1">
      <c r="A105" s="112"/>
      <c r="B105" s="112"/>
      <c r="C105" s="112"/>
      <c r="D105" s="112"/>
      <c r="E105" s="112"/>
      <c r="F105" s="112"/>
      <c r="G105" s="112"/>
      <c r="H105" s="112"/>
      <c r="I105" s="112"/>
      <c r="J105" s="112"/>
      <c r="K105" s="112"/>
      <c r="L105" s="112"/>
      <c r="M105" s="112"/>
      <c r="N105" s="112"/>
      <c r="O105" s="112"/>
      <c r="P105" s="112"/>
      <c r="Q105" s="112"/>
    </row>
    <row r="106" spans="1:17" s="95" customFormat="1" ht="18" customHeight="1">
      <c r="A106" s="112"/>
      <c r="B106" s="112"/>
      <c r="C106" s="112"/>
      <c r="D106" s="112"/>
      <c r="E106" s="112"/>
      <c r="F106" s="112"/>
      <c r="G106" s="112"/>
      <c r="H106" s="112"/>
      <c r="I106" s="112"/>
      <c r="J106" s="112"/>
      <c r="K106" s="112"/>
      <c r="L106" s="112"/>
      <c r="M106" s="112"/>
      <c r="N106" s="112"/>
      <c r="O106" s="112"/>
      <c r="P106" s="112"/>
      <c r="Q106" s="112"/>
    </row>
    <row r="107" spans="1:17" s="95" customFormat="1" ht="18" customHeight="1">
      <c r="A107" s="112"/>
      <c r="B107" s="112"/>
      <c r="C107" s="112"/>
      <c r="D107" s="112"/>
      <c r="E107" s="112"/>
      <c r="F107" s="112"/>
      <c r="G107" s="112"/>
      <c r="H107" s="112"/>
      <c r="I107" s="112"/>
      <c r="J107" s="112"/>
      <c r="K107" s="112"/>
      <c r="L107" s="112"/>
      <c r="M107" s="112"/>
      <c r="N107" s="112"/>
      <c r="O107" s="112"/>
      <c r="P107" s="112"/>
      <c r="Q107" s="112"/>
    </row>
    <row r="108" spans="1:17" s="95" customFormat="1" ht="18" customHeight="1">
      <c r="A108" s="112"/>
      <c r="B108" s="112"/>
      <c r="C108" s="112"/>
      <c r="D108" s="112"/>
      <c r="E108" s="112"/>
      <c r="F108" s="112"/>
      <c r="G108" s="112"/>
      <c r="H108" s="112"/>
      <c r="I108" s="112"/>
      <c r="J108" s="112"/>
      <c r="K108" s="112"/>
      <c r="L108" s="112"/>
      <c r="M108" s="112"/>
      <c r="N108" s="112"/>
      <c r="O108" s="112"/>
      <c r="P108" s="112"/>
      <c r="Q108" s="112"/>
    </row>
    <row r="109" spans="1:17" s="95" customFormat="1" ht="36" customHeight="1">
      <c r="A109" s="112"/>
      <c r="B109" s="112"/>
      <c r="C109" s="112"/>
      <c r="D109" s="112"/>
      <c r="E109" s="112"/>
      <c r="F109" s="112"/>
      <c r="G109" s="112"/>
      <c r="H109" s="112"/>
      <c r="I109" s="112"/>
      <c r="J109" s="112"/>
      <c r="K109" s="112"/>
      <c r="L109" s="112"/>
      <c r="M109" s="112"/>
      <c r="N109" s="112"/>
      <c r="O109" s="112"/>
      <c r="P109" s="112"/>
      <c r="Q109" s="112"/>
    </row>
    <row r="110" spans="1:17" s="95" customFormat="1" ht="18" customHeight="1">
      <c r="A110" s="112"/>
      <c r="B110" s="112"/>
      <c r="C110" s="112"/>
      <c r="D110" s="112"/>
      <c r="E110" s="112"/>
      <c r="F110" s="112"/>
      <c r="G110" s="112"/>
      <c r="H110" s="112"/>
      <c r="I110" s="112"/>
      <c r="J110" s="112"/>
      <c r="K110" s="112"/>
      <c r="L110" s="112"/>
      <c r="M110" s="112"/>
      <c r="N110" s="112"/>
      <c r="O110" s="112"/>
      <c r="P110" s="112"/>
      <c r="Q110" s="112"/>
    </row>
    <row r="111" spans="1:17" s="95" customFormat="1" ht="18" customHeight="1">
      <c r="A111" s="112"/>
      <c r="B111" s="112"/>
      <c r="C111" s="112"/>
      <c r="D111" s="112"/>
      <c r="E111" s="112"/>
      <c r="F111" s="112"/>
      <c r="G111" s="112"/>
      <c r="H111" s="112"/>
      <c r="I111" s="112"/>
      <c r="J111" s="112"/>
      <c r="K111" s="112"/>
      <c r="L111" s="112"/>
      <c r="M111" s="112"/>
      <c r="N111" s="112"/>
      <c r="O111" s="112"/>
      <c r="P111" s="112"/>
      <c r="Q111" s="112"/>
    </row>
    <row r="112" spans="1:17" s="95" customFormat="1" ht="18" customHeight="1">
      <c r="A112" s="112"/>
      <c r="B112" s="112"/>
      <c r="C112" s="112"/>
      <c r="D112" s="112"/>
      <c r="E112" s="112"/>
      <c r="F112" s="112"/>
      <c r="G112" s="112"/>
      <c r="H112" s="112"/>
      <c r="I112" s="112"/>
      <c r="J112" s="112"/>
      <c r="K112" s="112"/>
      <c r="L112" s="112"/>
      <c r="M112" s="112"/>
      <c r="N112" s="112"/>
      <c r="O112" s="112"/>
      <c r="P112" s="112"/>
      <c r="Q112" s="112"/>
    </row>
    <row r="113" spans="1:20" s="95" customFormat="1" ht="18" customHeight="1">
      <c r="A113" s="112"/>
      <c r="B113" s="112"/>
      <c r="C113" s="112"/>
      <c r="D113" s="112"/>
      <c r="E113" s="112"/>
      <c r="F113" s="112"/>
      <c r="G113" s="112"/>
      <c r="H113" s="112"/>
      <c r="I113" s="112"/>
      <c r="J113" s="112"/>
      <c r="K113" s="112"/>
      <c r="L113" s="112"/>
      <c r="M113" s="112"/>
      <c r="N113" s="112"/>
      <c r="O113" s="112"/>
      <c r="P113" s="112"/>
      <c r="Q113" s="112"/>
    </row>
    <row r="114" spans="1:20" s="95" customFormat="1" ht="18" customHeight="1">
      <c r="A114" s="112"/>
      <c r="B114" s="112"/>
      <c r="C114" s="112"/>
      <c r="D114" s="112"/>
      <c r="E114" s="112"/>
      <c r="F114" s="112"/>
      <c r="G114" s="112"/>
      <c r="H114" s="112"/>
      <c r="I114" s="112"/>
      <c r="J114" s="112"/>
      <c r="K114" s="112"/>
      <c r="L114" s="112"/>
      <c r="M114" s="112"/>
      <c r="N114" s="112"/>
      <c r="O114" s="112"/>
      <c r="P114" s="112"/>
      <c r="Q114" s="112"/>
    </row>
    <row r="115" spans="1:20" s="95" customFormat="1" ht="18" customHeight="1">
      <c r="A115" s="112"/>
      <c r="B115" s="112"/>
      <c r="C115" s="112"/>
      <c r="D115" s="112"/>
      <c r="E115" s="112"/>
      <c r="F115" s="112"/>
      <c r="G115" s="112"/>
      <c r="H115" s="112"/>
      <c r="I115" s="112"/>
      <c r="J115" s="112"/>
      <c r="K115" s="112"/>
      <c r="L115" s="112"/>
      <c r="M115" s="112"/>
      <c r="N115" s="112"/>
      <c r="O115" s="112"/>
      <c r="P115" s="112"/>
      <c r="Q115" s="112"/>
    </row>
    <row r="116" spans="1:20" s="95" customFormat="1" ht="18" customHeight="1">
      <c r="A116" s="112"/>
      <c r="B116" s="112"/>
      <c r="C116" s="112"/>
      <c r="D116" s="112"/>
      <c r="E116" s="112"/>
      <c r="F116" s="112"/>
      <c r="G116" s="112"/>
      <c r="H116" s="112"/>
      <c r="I116" s="112"/>
      <c r="J116" s="112"/>
      <c r="K116" s="112"/>
      <c r="L116" s="112"/>
      <c r="M116" s="112"/>
      <c r="N116" s="112"/>
      <c r="O116" s="112"/>
      <c r="P116" s="112"/>
      <c r="Q116" s="112"/>
    </row>
    <row r="117" spans="1:20" s="96" customFormat="1" ht="30.6" customHeight="1">
      <c r="A117" s="112"/>
      <c r="B117" s="112"/>
      <c r="C117" s="112"/>
      <c r="D117" s="112"/>
      <c r="E117" s="112"/>
      <c r="F117" s="112"/>
      <c r="G117" s="112"/>
      <c r="H117" s="112"/>
      <c r="I117" s="112"/>
      <c r="J117" s="112"/>
      <c r="K117" s="112"/>
      <c r="L117" s="112"/>
      <c r="M117" s="112"/>
      <c r="N117" s="112"/>
      <c r="O117" s="112"/>
      <c r="P117" s="112"/>
      <c r="Q117" s="112"/>
      <c r="R117" s="1064"/>
      <c r="S117" s="1064"/>
      <c r="T117" s="1064"/>
    </row>
    <row r="118" spans="1:20" s="96" customFormat="1" ht="30.6" customHeight="1">
      <c r="A118" s="112"/>
      <c r="B118" s="112"/>
      <c r="C118" s="112"/>
      <c r="D118" s="112"/>
      <c r="E118" s="112"/>
      <c r="F118" s="112"/>
      <c r="G118" s="112"/>
      <c r="H118" s="112"/>
      <c r="I118" s="112"/>
      <c r="J118" s="112"/>
      <c r="K118" s="112"/>
      <c r="L118" s="112"/>
      <c r="M118" s="112"/>
      <c r="N118" s="112"/>
      <c r="O118" s="112"/>
      <c r="P118" s="112"/>
      <c r="Q118" s="112"/>
      <c r="R118" s="1064"/>
      <c r="S118" s="1064"/>
      <c r="T118" s="1064"/>
    </row>
    <row r="119" spans="1:20" s="96" customFormat="1" ht="18" customHeight="1">
      <c r="A119" s="112"/>
      <c r="B119" s="112"/>
      <c r="C119" s="112"/>
      <c r="D119" s="112"/>
      <c r="E119" s="112"/>
      <c r="F119" s="112"/>
      <c r="G119" s="112"/>
      <c r="H119" s="112"/>
      <c r="I119" s="112"/>
      <c r="J119" s="112"/>
      <c r="K119" s="112"/>
      <c r="L119" s="112"/>
      <c r="M119" s="112"/>
      <c r="N119" s="112"/>
      <c r="O119" s="112"/>
      <c r="P119" s="112"/>
      <c r="Q119" s="112"/>
    </row>
    <row r="120" spans="1:20" s="96" customFormat="1" ht="30.6" customHeight="1">
      <c r="A120" s="112"/>
      <c r="B120" s="112"/>
      <c r="C120" s="112"/>
      <c r="D120" s="112"/>
      <c r="E120" s="112"/>
      <c r="F120" s="112"/>
      <c r="G120" s="112"/>
      <c r="H120" s="112"/>
      <c r="I120" s="112"/>
      <c r="J120" s="112"/>
      <c r="K120" s="112"/>
      <c r="L120" s="112"/>
      <c r="M120" s="112"/>
      <c r="N120" s="112"/>
      <c r="O120" s="112"/>
      <c r="P120" s="112"/>
      <c r="Q120" s="112"/>
      <c r="R120" s="1064"/>
      <c r="S120" s="1064"/>
      <c r="T120" s="1064"/>
    </row>
    <row r="122" spans="1:20" ht="18" customHeight="1"/>
    <row r="123" spans="1:20" ht="18" customHeight="1"/>
    <row r="124" spans="1:20" ht="18" customHeight="1"/>
    <row r="125" spans="1:20" ht="18" customHeight="1"/>
    <row r="126" spans="1:20" ht="18" customHeight="1"/>
    <row r="127" spans="1:20" ht="18" customHeight="1"/>
    <row r="128" spans="1:20" ht="36" customHeight="1"/>
    <row r="129" ht="120" customHeight="1"/>
    <row r="130" ht="18" customHeight="1"/>
    <row r="131" ht="18" customHeight="1"/>
    <row r="132" ht="18" customHeight="1"/>
    <row r="133" ht="18" customHeight="1"/>
    <row r="134" ht="24" customHeight="1"/>
  </sheetData>
  <mergeCells count="32">
    <mergeCell ref="A3:B3"/>
    <mergeCell ref="C3:D3"/>
    <mergeCell ref="K4:L4"/>
    <mergeCell ref="A70:Q70"/>
    <mergeCell ref="A71:Q71"/>
    <mergeCell ref="A72:Q72"/>
    <mergeCell ref="A85:Q85"/>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 ref="A67:Q69"/>
    <mergeCell ref="A76:Q78"/>
    <mergeCell ref="A83:Q84"/>
    <mergeCell ref="A86:Q87"/>
    <mergeCell ref="A6:A29"/>
    <mergeCell ref="Q6:Q29"/>
    <mergeCell ref="A30:A53"/>
    <mergeCell ref="Q30:Q53"/>
    <mergeCell ref="A54:A61"/>
    <mergeCell ref="Q54:Q61"/>
  </mergeCells>
  <phoneticPr fontId="7"/>
  <pageMargins left="0.70866141732283472" right="0.70866141732283472" top="0.74803149606299213" bottom="0.74803149606299213" header="0.31496062992125984" footer="0.31496062992125984"/>
  <pageSetup paperSize="9" scale="94" fitToWidth="1" fitToHeight="1" orientation="landscape" usePrinterDefaults="1" r:id="rId1"/>
  <rowBreaks count="2" manualBreakCount="2">
    <brk id="53" max="15" man="1"/>
    <brk id="88"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3">
    <tabColor rgb="FFCCFFCC"/>
  </sheetPr>
  <dimension ref="A1:AZ198"/>
  <sheetViews>
    <sheetView showGridLines="0" view="pageBreakPreview" zoomScale="90" zoomScaleSheetLayoutView="90" workbookViewId="0"/>
  </sheetViews>
  <sheetFormatPr defaultRowHeight="13.5"/>
  <cols>
    <col min="1" max="52" width="2.625" style="267" customWidth="1"/>
  </cols>
  <sheetData>
    <row r="1" spans="1:33" s="267" customFormat="1" ht="18" customHeight="1">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95"/>
    </row>
    <row r="2" spans="1:33" s="267" customFormat="1" ht="18" customHeight="1">
      <c r="A2" s="1075" t="s">
        <v>529</v>
      </c>
      <c r="B2" s="1075"/>
      <c r="C2" s="1075"/>
      <c r="D2" s="1075"/>
      <c r="E2" s="1075"/>
      <c r="F2" s="1075"/>
      <c r="G2" s="1075"/>
      <c r="H2" s="1075"/>
      <c r="I2" s="1075"/>
      <c r="J2" s="1075"/>
      <c r="K2" s="1075"/>
      <c r="L2" s="1075"/>
      <c r="M2" s="1075"/>
      <c r="N2" s="1075"/>
      <c r="O2" s="1075"/>
      <c r="P2" s="1075"/>
      <c r="Q2" s="1075"/>
      <c r="R2" s="1075"/>
      <c r="S2" s="1075"/>
      <c r="T2" s="1075"/>
      <c r="U2" s="1075"/>
      <c r="V2" s="1075"/>
      <c r="W2" s="1075"/>
      <c r="X2" s="1075"/>
      <c r="Y2" s="1075"/>
      <c r="Z2" s="1075"/>
      <c r="AA2" s="1075"/>
      <c r="AB2" s="1075"/>
      <c r="AC2" s="1075"/>
      <c r="AD2" s="1075"/>
      <c r="AE2" s="1075"/>
      <c r="AF2" s="1075"/>
      <c r="AG2" s="1075"/>
    </row>
    <row r="3" spans="1:33" s="267" customFormat="1" ht="18"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spans="1:33" s="267" customFormat="1" ht="18" customHeight="1">
      <c r="A4" s="99" t="s">
        <v>1179</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1:33" s="267" customFormat="1" ht="18"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row r="6" spans="1:33" s="267" customFormat="1" ht="18" customHeight="1">
      <c r="A6" s="98"/>
      <c r="B6" s="98"/>
      <c r="C6" s="98"/>
      <c r="D6" s="98"/>
      <c r="E6" s="98"/>
      <c r="F6" s="98"/>
      <c r="G6" s="98"/>
      <c r="H6" s="98"/>
      <c r="I6" s="98"/>
      <c r="J6" s="98"/>
      <c r="K6" s="98"/>
      <c r="L6" s="98"/>
      <c r="M6" s="98"/>
      <c r="N6" s="98"/>
      <c r="O6" s="98"/>
      <c r="P6" s="233"/>
      <c r="Q6" s="98"/>
      <c r="R6" s="98"/>
      <c r="S6" s="98"/>
      <c r="T6" s="98"/>
      <c r="U6" s="98"/>
      <c r="V6" s="98"/>
      <c r="W6" s="98"/>
      <c r="X6" s="98"/>
      <c r="Y6" s="98"/>
      <c r="Z6" s="98"/>
      <c r="AA6" s="98"/>
      <c r="AB6" s="98"/>
      <c r="AC6" s="98"/>
      <c r="AD6" s="98"/>
      <c r="AE6" s="98"/>
      <c r="AF6" s="98"/>
      <c r="AG6" s="98"/>
    </row>
    <row r="7" spans="1:33" s="267" customFormat="1" ht="18" customHeight="1">
      <c r="A7" s="1030" t="s">
        <v>468</v>
      </c>
      <c r="B7" s="1030"/>
      <c r="C7" s="1030"/>
      <c r="D7" s="1030"/>
      <c r="E7" s="1030"/>
      <c r="F7" s="1030"/>
      <c r="G7" s="1030"/>
      <c r="H7" s="98"/>
      <c r="I7" s="98"/>
      <c r="J7" s="98"/>
      <c r="K7" s="98"/>
      <c r="L7" s="98"/>
      <c r="M7" s="98"/>
      <c r="N7" s="98"/>
      <c r="O7" s="98"/>
      <c r="P7" s="233"/>
      <c r="Q7" s="98"/>
      <c r="R7" s="98"/>
      <c r="S7" s="98"/>
      <c r="T7" s="98"/>
      <c r="U7" s="98"/>
      <c r="V7" s="98"/>
      <c r="W7" s="98"/>
      <c r="X7" s="98"/>
      <c r="Y7" s="98"/>
      <c r="Z7" s="98"/>
      <c r="AA7" s="98"/>
      <c r="AB7" s="98"/>
      <c r="AC7" s="98"/>
      <c r="AD7" s="98"/>
      <c r="AE7" s="98"/>
      <c r="AF7" s="98"/>
      <c r="AG7" s="98"/>
    </row>
    <row r="8" spans="1:33" s="267" customFormat="1" ht="18"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row>
    <row r="9" spans="1:33" s="267" customFormat="1" ht="18" customHeight="1">
      <c r="A9" s="98"/>
      <c r="B9" s="98"/>
      <c r="C9" s="98"/>
      <c r="D9" s="98"/>
      <c r="E9" s="98"/>
      <c r="F9" s="98"/>
      <c r="G9" s="98"/>
      <c r="H9" s="98"/>
      <c r="I9" s="98"/>
      <c r="J9" s="98"/>
      <c r="K9" s="98"/>
      <c r="L9" s="98"/>
      <c r="M9" s="98"/>
      <c r="N9" s="98"/>
      <c r="O9" s="98"/>
      <c r="P9" s="98"/>
      <c r="Q9" s="98"/>
      <c r="R9" s="98"/>
      <c r="S9" s="98"/>
      <c r="T9" s="98"/>
      <c r="U9" s="98"/>
      <c r="V9" s="213" t="s">
        <v>1182</v>
      </c>
      <c r="W9" s="213"/>
      <c r="X9" s="213"/>
      <c r="Y9" s="213"/>
      <c r="Z9" s="213"/>
      <c r="AA9" s="213"/>
      <c r="AB9" s="213"/>
      <c r="AC9" s="213"/>
      <c r="AD9" s="213"/>
      <c r="AE9" s="213"/>
      <c r="AF9" s="213"/>
      <c r="AG9" s="213"/>
    </row>
    <row r="10" spans="1:33" s="267" customFormat="1" ht="18" customHeight="1">
      <c r="A10" s="98"/>
      <c r="B10" s="98"/>
      <c r="C10" s="98"/>
      <c r="D10" s="98"/>
      <c r="E10" s="98"/>
      <c r="F10" s="98"/>
      <c r="G10" s="98"/>
      <c r="H10" s="98"/>
      <c r="I10" s="98"/>
      <c r="J10" s="98"/>
      <c r="K10" s="98"/>
      <c r="L10" s="98"/>
      <c r="M10" s="98"/>
      <c r="N10" s="98"/>
      <c r="O10" s="98"/>
      <c r="P10" s="233"/>
      <c r="Q10" s="98" t="s">
        <v>1082</v>
      </c>
      <c r="R10" s="98"/>
      <c r="S10" s="98"/>
      <c r="T10" s="98"/>
      <c r="U10" s="1030"/>
      <c r="V10" s="1030"/>
      <c r="W10" s="1030"/>
      <c r="X10" s="1030"/>
      <c r="Y10" s="1030"/>
      <c r="Z10" s="1030"/>
      <c r="AA10" s="1030"/>
      <c r="AB10" s="1030"/>
      <c r="AC10" s="1030"/>
      <c r="AD10" s="1030"/>
      <c r="AE10" s="1030"/>
      <c r="AF10" s="1030"/>
      <c r="AG10" s="98"/>
    </row>
    <row r="11" spans="1:33" s="267" customFormat="1" ht="18" customHeight="1">
      <c r="A11" s="98"/>
      <c r="B11" s="98"/>
      <c r="C11" s="98"/>
      <c r="D11" s="98"/>
      <c r="E11" s="98"/>
      <c r="F11" s="98"/>
      <c r="G11" s="98"/>
      <c r="H11" s="98"/>
      <c r="I11" s="98"/>
      <c r="J11" s="98"/>
      <c r="K11" s="98"/>
      <c r="L11" s="98"/>
      <c r="M11" s="98"/>
      <c r="N11" s="98"/>
      <c r="O11" s="98"/>
      <c r="P11" s="233"/>
      <c r="Q11" s="98" t="s">
        <v>656</v>
      </c>
      <c r="R11" s="98"/>
      <c r="S11" s="98"/>
      <c r="T11" s="98"/>
      <c r="U11" s="1030"/>
      <c r="V11" s="1030"/>
      <c r="W11" s="1030"/>
      <c r="X11" s="1030"/>
      <c r="Y11" s="1030"/>
      <c r="Z11" s="1030"/>
      <c r="AA11" s="1030"/>
      <c r="AB11" s="1030"/>
      <c r="AC11" s="1030"/>
      <c r="AD11" s="1030"/>
      <c r="AE11" s="1030"/>
      <c r="AF11" s="1030"/>
      <c r="AG11" s="98"/>
    </row>
    <row r="12" spans="1:33" s="267" customFormat="1" ht="18" customHeight="1">
      <c r="A12" s="98"/>
      <c r="B12" s="98"/>
      <c r="C12" s="98"/>
      <c r="D12" s="98"/>
      <c r="E12" s="98"/>
      <c r="F12" s="98"/>
      <c r="G12" s="98"/>
      <c r="H12" s="98"/>
      <c r="I12" s="98"/>
      <c r="J12" s="98"/>
      <c r="K12" s="98"/>
      <c r="L12" s="98"/>
      <c r="M12" s="98"/>
      <c r="N12" s="98"/>
      <c r="O12" s="98"/>
      <c r="P12" s="98"/>
      <c r="Q12" s="98"/>
      <c r="R12" s="98"/>
      <c r="S12" s="98"/>
      <c r="T12" s="98"/>
      <c r="U12" s="98"/>
      <c r="V12" s="213" t="s">
        <v>354</v>
      </c>
      <c r="W12" s="213"/>
      <c r="X12" s="213"/>
      <c r="Y12" s="213"/>
      <c r="Z12" s="213"/>
      <c r="AA12" s="213"/>
      <c r="AB12" s="213"/>
      <c r="AC12" s="213"/>
      <c r="AD12" s="213"/>
      <c r="AE12" s="213"/>
      <c r="AF12" s="213"/>
      <c r="AG12" s="213"/>
    </row>
    <row r="13" spans="1:33" s="267" customFormat="1" ht="18" customHeight="1">
      <c r="A13" s="98"/>
      <c r="B13" s="98"/>
      <c r="C13" s="98"/>
      <c r="D13" s="98"/>
      <c r="E13" s="98"/>
      <c r="F13" s="98"/>
      <c r="G13" s="98"/>
      <c r="H13" s="98"/>
      <c r="I13" s="98"/>
      <c r="J13" s="98"/>
      <c r="K13" s="98"/>
      <c r="L13" s="98"/>
      <c r="M13" s="98"/>
      <c r="N13" s="98"/>
      <c r="O13" s="98"/>
      <c r="P13" s="233"/>
      <c r="Q13" s="98" t="s">
        <v>1082</v>
      </c>
      <c r="R13" s="98"/>
      <c r="S13" s="98"/>
      <c r="T13" s="98"/>
      <c r="U13" s="1030"/>
      <c r="V13" s="1030"/>
      <c r="W13" s="1030"/>
      <c r="X13" s="1030"/>
      <c r="Y13" s="1030"/>
      <c r="Z13" s="1030"/>
      <c r="AA13" s="1030"/>
      <c r="AB13" s="1030"/>
      <c r="AC13" s="1030"/>
      <c r="AD13" s="1030"/>
      <c r="AE13" s="1030"/>
      <c r="AF13" s="1030"/>
      <c r="AG13" s="98"/>
    </row>
    <row r="14" spans="1:33" s="267" customFormat="1" ht="18" customHeight="1">
      <c r="A14" s="98"/>
      <c r="B14" s="98"/>
      <c r="C14" s="98"/>
      <c r="D14" s="98"/>
      <c r="E14" s="98"/>
      <c r="F14" s="98"/>
      <c r="G14" s="98"/>
      <c r="H14" s="98"/>
      <c r="I14" s="98"/>
      <c r="J14" s="98"/>
      <c r="K14" s="98"/>
      <c r="L14" s="98"/>
      <c r="M14" s="98"/>
      <c r="N14" s="98"/>
      <c r="O14" s="98"/>
      <c r="P14" s="98"/>
      <c r="Q14" s="98" t="s">
        <v>656</v>
      </c>
      <c r="R14" s="98"/>
      <c r="S14" s="98"/>
      <c r="T14" s="98"/>
      <c r="U14" s="1030"/>
      <c r="V14" s="1030"/>
      <c r="W14" s="1030"/>
      <c r="X14" s="1030"/>
      <c r="Y14" s="1030"/>
      <c r="Z14" s="1030"/>
      <c r="AA14" s="1030"/>
      <c r="AB14" s="1030"/>
      <c r="AC14" s="1030"/>
      <c r="AD14" s="1030"/>
      <c r="AE14" s="1030"/>
      <c r="AF14" s="1030"/>
      <c r="AG14" s="98"/>
    </row>
    <row r="15" spans="1:33" s="267" customFormat="1" ht="18" customHeight="1">
      <c r="A15" s="98"/>
      <c r="B15" s="98"/>
      <c r="C15" s="98"/>
      <c r="D15" s="98"/>
      <c r="E15" s="98"/>
      <c r="F15" s="98"/>
      <c r="G15" s="98"/>
      <c r="H15" s="98"/>
      <c r="I15" s="98"/>
      <c r="J15" s="98"/>
      <c r="K15" s="98"/>
      <c r="L15" s="98"/>
      <c r="M15" s="98"/>
      <c r="N15" s="98"/>
      <c r="O15" s="98"/>
      <c r="P15" s="233"/>
      <c r="Q15" s="98"/>
      <c r="R15" s="98"/>
      <c r="S15" s="98"/>
      <c r="T15" s="98"/>
      <c r="U15" s="98"/>
      <c r="V15" s="98"/>
      <c r="W15" s="98"/>
      <c r="X15" s="98"/>
      <c r="Y15" s="98"/>
      <c r="Z15" s="98"/>
      <c r="AA15" s="98"/>
      <c r="AB15" s="98"/>
      <c r="AC15" s="98"/>
      <c r="AD15" s="98"/>
      <c r="AE15" s="98"/>
      <c r="AF15" s="98"/>
      <c r="AG15" s="98"/>
    </row>
    <row r="16" spans="1:33" s="267" customFormat="1" ht="18" customHeight="1">
      <c r="A16" s="999" t="s">
        <v>733</v>
      </c>
      <c r="B16" s="98"/>
      <c r="C16" s="98"/>
      <c r="D16" s="98"/>
      <c r="E16" s="98"/>
      <c r="F16" s="98"/>
      <c r="G16" s="98"/>
      <c r="H16" s="98"/>
      <c r="I16" s="98"/>
      <c r="J16" s="98"/>
      <c r="K16" s="98"/>
      <c r="L16" s="98"/>
      <c r="M16" s="98"/>
      <c r="N16" s="98"/>
      <c r="O16" s="98"/>
      <c r="P16" s="233"/>
      <c r="Q16" s="98"/>
      <c r="R16" s="98"/>
      <c r="S16" s="98"/>
      <c r="T16" s="98"/>
      <c r="U16" s="98"/>
      <c r="V16" s="98"/>
      <c r="W16" s="98"/>
      <c r="X16" s="98"/>
      <c r="Y16" s="98"/>
      <c r="Z16" s="98"/>
      <c r="AA16" s="98"/>
      <c r="AB16" s="98"/>
      <c r="AC16" s="98"/>
      <c r="AD16" s="98"/>
      <c r="AE16" s="98"/>
      <c r="AF16" s="98"/>
      <c r="AG16" s="98"/>
    </row>
    <row r="17" spans="1:33" s="267" customFormat="1" ht="18" customHeight="1">
      <c r="A17" s="98"/>
      <c r="B17" s="99" t="s">
        <v>1183</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row>
    <row r="18" spans="1:33" s="267" customFormat="1" ht="18" customHeight="1">
      <c r="A18" s="98"/>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row>
    <row r="19" spans="1:33" s="267" customFormat="1" ht="18" customHeight="1">
      <c r="A19" s="98"/>
      <c r="B19" s="213" t="s">
        <v>341</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row>
    <row r="20" spans="1:33" s="267" customFormat="1" ht="18" customHeight="1">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row>
    <row r="21" spans="1:33" s="267" customFormat="1" ht="18" customHeight="1">
      <c r="A21" s="999" t="s">
        <v>1184</v>
      </c>
      <c r="B21" s="98"/>
      <c r="C21" s="98"/>
      <c r="D21" s="98"/>
      <c r="E21" s="98"/>
      <c r="F21" s="98"/>
      <c r="G21" s="98"/>
      <c r="H21" s="98"/>
      <c r="I21" s="98"/>
      <c r="J21" s="98"/>
      <c r="K21" s="98"/>
      <c r="L21" s="98"/>
      <c r="M21" s="98"/>
      <c r="N21" s="98"/>
      <c r="O21" s="98"/>
      <c r="P21" s="233"/>
      <c r="Q21" s="98"/>
      <c r="R21" s="98"/>
      <c r="S21" s="98"/>
      <c r="T21" s="98"/>
      <c r="U21" s="98"/>
      <c r="V21" s="98"/>
      <c r="W21" s="98"/>
      <c r="X21" s="98"/>
      <c r="Y21" s="98"/>
      <c r="Z21" s="98"/>
      <c r="AA21" s="98"/>
      <c r="AB21" s="98"/>
      <c r="AC21" s="98"/>
      <c r="AD21" s="98"/>
      <c r="AE21" s="98"/>
      <c r="AF21" s="98"/>
      <c r="AG21" s="98"/>
    </row>
    <row r="22" spans="1:33" s="267" customFormat="1" ht="18" customHeight="1">
      <c r="A22" s="98"/>
      <c r="B22" s="99" t="s">
        <v>393</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row>
    <row r="23" spans="1:33" s="267" customFormat="1" ht="18" customHeight="1">
      <c r="A23" s="98"/>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row>
    <row r="24" spans="1:33" s="267" customFormat="1" ht="18" customHeight="1">
      <c r="A24" s="98"/>
      <c r="B24" s="98"/>
      <c r="C24" s="98"/>
      <c r="D24" s="98"/>
      <c r="E24" s="98"/>
      <c r="F24" s="98"/>
      <c r="G24" s="98"/>
      <c r="H24" s="98"/>
      <c r="I24" s="98"/>
      <c r="J24" s="98"/>
      <c r="K24" s="98"/>
      <c r="L24" s="98"/>
      <c r="M24" s="98"/>
      <c r="N24" s="98"/>
      <c r="O24" s="98"/>
      <c r="P24" s="233"/>
      <c r="Q24" s="98"/>
      <c r="R24" s="98"/>
      <c r="S24" s="98"/>
      <c r="T24" s="98"/>
      <c r="U24" s="98"/>
      <c r="V24" s="98"/>
      <c r="W24" s="98"/>
      <c r="X24" s="98"/>
      <c r="Y24" s="98"/>
      <c r="Z24" s="98"/>
      <c r="AA24" s="98"/>
      <c r="AB24" s="98"/>
      <c r="AC24" s="98"/>
      <c r="AD24" s="98"/>
      <c r="AE24" s="98"/>
      <c r="AF24" s="98"/>
      <c r="AG24" s="98"/>
    </row>
    <row r="25" spans="1:33" s="267" customFormat="1" ht="18" customHeight="1">
      <c r="A25" s="999" t="s">
        <v>1186</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row>
    <row r="26" spans="1:33" s="267" customFormat="1" ht="18" customHeight="1">
      <c r="A26" s="98"/>
      <c r="B26" s="1157" t="s">
        <v>584</v>
      </c>
      <c r="C26" s="1157"/>
      <c r="D26" s="1157"/>
      <c r="E26" s="1157"/>
      <c r="F26" s="1157"/>
      <c r="G26" s="1157"/>
      <c r="H26" s="1157"/>
      <c r="I26" s="1157"/>
      <c r="J26" s="1157"/>
      <c r="K26" s="1157"/>
      <c r="L26" s="1157"/>
      <c r="M26" s="1157"/>
      <c r="N26" s="1157"/>
      <c r="O26" s="1157"/>
      <c r="P26" s="1157"/>
      <c r="Q26" s="1157"/>
      <c r="R26" s="1157"/>
      <c r="S26" s="1157"/>
      <c r="T26" s="1157"/>
      <c r="U26" s="1157"/>
      <c r="V26" s="1157"/>
      <c r="W26" s="1157"/>
      <c r="X26" s="1157"/>
      <c r="Y26" s="1157"/>
      <c r="Z26" s="1157"/>
      <c r="AA26" s="1157"/>
      <c r="AB26" s="1157"/>
      <c r="AC26" s="1157"/>
      <c r="AD26" s="1157"/>
      <c r="AE26" s="1157"/>
      <c r="AF26" s="1157"/>
      <c r="AG26" s="1157"/>
    </row>
    <row r="27" spans="1:33" s="267" customFormat="1" ht="18" customHeight="1">
      <c r="A27" s="98"/>
      <c r="B27" s="1157"/>
      <c r="C27" s="1157"/>
      <c r="D27" s="1157"/>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1157"/>
      <c r="AB27" s="1157"/>
      <c r="AC27" s="1157"/>
      <c r="AD27" s="1157"/>
      <c r="AE27" s="1157"/>
      <c r="AF27" s="1157"/>
      <c r="AG27" s="1157"/>
    </row>
    <row r="28" spans="1:33" s="267" customFormat="1" ht="18" customHeight="1">
      <c r="A28" s="98"/>
      <c r="B28" s="98"/>
      <c r="C28" s="98"/>
      <c r="D28" s="98"/>
      <c r="E28" s="98"/>
      <c r="F28" s="98"/>
      <c r="G28" s="98"/>
      <c r="H28" s="98"/>
      <c r="I28" s="98"/>
      <c r="J28" s="98"/>
      <c r="K28" s="98"/>
      <c r="L28" s="98"/>
      <c r="M28" s="98"/>
      <c r="N28" s="98"/>
      <c r="O28" s="98"/>
      <c r="P28" s="233"/>
      <c r="Q28" s="98"/>
      <c r="R28" s="98"/>
      <c r="S28" s="98"/>
      <c r="T28" s="98"/>
      <c r="U28" s="98"/>
      <c r="V28" s="98"/>
      <c r="W28" s="98"/>
      <c r="X28" s="98"/>
      <c r="Y28" s="98"/>
      <c r="Z28" s="98"/>
      <c r="AA28" s="98"/>
      <c r="AB28" s="98"/>
      <c r="AC28" s="98"/>
      <c r="AD28" s="98"/>
      <c r="AE28" s="98"/>
      <c r="AF28" s="98"/>
      <c r="AG28" s="98"/>
    </row>
    <row r="29" spans="1:33" s="267" customFormat="1" ht="18"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1:33" s="267" customFormat="1" ht="18" customHeight="1">
      <c r="A30" s="98" t="s">
        <v>489</v>
      </c>
      <c r="B30" s="98"/>
      <c r="C30" s="98"/>
      <c r="D30" s="98"/>
      <c r="E30" s="98"/>
      <c r="F30" s="98"/>
      <c r="G30" s="98"/>
      <c r="H30" s="98"/>
      <c r="I30" s="98"/>
      <c r="J30" s="98"/>
      <c r="K30" s="98"/>
      <c r="L30" s="98"/>
      <c r="M30" s="98"/>
      <c r="N30" s="98"/>
      <c r="O30" s="98"/>
      <c r="P30" s="233"/>
      <c r="Q30" s="98"/>
      <c r="R30" s="98"/>
      <c r="S30" s="98"/>
      <c r="T30" s="98"/>
      <c r="U30" s="98"/>
      <c r="V30" s="98"/>
      <c r="W30" s="98"/>
      <c r="X30" s="98"/>
      <c r="Y30" s="98"/>
      <c r="Z30" s="98"/>
      <c r="AA30" s="98"/>
      <c r="AB30" s="98"/>
      <c r="AC30" s="98"/>
      <c r="AD30" s="98"/>
      <c r="AE30" s="98"/>
      <c r="AF30" s="98"/>
      <c r="AG30" s="98"/>
    </row>
    <row r="31" spans="1:33" s="267" customFormat="1" ht="54" customHeight="1">
      <c r="A31" s="98"/>
      <c r="B31" s="1004" t="s">
        <v>422</v>
      </c>
      <c r="C31" s="1004"/>
      <c r="D31" s="1004"/>
      <c r="E31" s="1004" t="s">
        <v>1188</v>
      </c>
      <c r="F31" s="1004"/>
      <c r="G31" s="1004"/>
      <c r="H31" s="1004" t="s">
        <v>575</v>
      </c>
      <c r="I31" s="1004"/>
      <c r="J31" s="1004"/>
      <c r="K31" s="542" t="s">
        <v>192</v>
      </c>
      <c r="L31" s="1004"/>
      <c r="M31" s="1004"/>
      <c r="N31" s="1004" t="s">
        <v>1067</v>
      </c>
      <c r="O31" s="1004"/>
      <c r="P31" s="1004"/>
      <c r="Q31" s="542" t="s">
        <v>362</v>
      </c>
      <c r="R31" s="1004"/>
      <c r="S31" s="1004"/>
      <c r="T31" s="1004" t="s">
        <v>481</v>
      </c>
      <c r="U31" s="1004"/>
      <c r="V31" s="1004"/>
      <c r="W31" s="542" t="s">
        <v>1055</v>
      </c>
      <c r="X31" s="1004"/>
      <c r="Y31" s="1004"/>
      <c r="Z31" s="542" t="s">
        <v>145</v>
      </c>
      <c r="AA31" s="1004"/>
      <c r="AB31" s="1004"/>
      <c r="AC31" s="542" t="s">
        <v>1189</v>
      </c>
      <c r="AD31" s="1004"/>
      <c r="AE31" s="1004"/>
      <c r="AF31" s="98"/>
      <c r="AG31" s="98"/>
    </row>
    <row r="32" spans="1:33" s="267" customFormat="1" ht="54" customHeight="1">
      <c r="A32" s="98"/>
      <c r="B32" s="1158"/>
      <c r="C32" s="1158"/>
      <c r="D32" s="1158"/>
      <c r="E32" s="1158"/>
      <c r="F32" s="1158"/>
      <c r="G32" s="1158"/>
      <c r="H32" s="1158"/>
      <c r="I32" s="1158"/>
      <c r="J32" s="1158"/>
      <c r="K32" s="1158"/>
      <c r="L32" s="1158"/>
      <c r="M32" s="1158"/>
      <c r="N32" s="1158"/>
      <c r="O32" s="1158"/>
      <c r="P32" s="1158"/>
      <c r="Q32" s="1162" t="s">
        <v>1194</v>
      </c>
      <c r="R32" s="1162"/>
      <c r="S32" s="1162"/>
      <c r="T32" s="1162" t="s">
        <v>1195</v>
      </c>
      <c r="U32" s="1162"/>
      <c r="V32" s="1162"/>
      <c r="W32" s="1158"/>
      <c r="X32" s="1158"/>
      <c r="Y32" s="1158"/>
      <c r="Z32" s="1158"/>
      <c r="AA32" s="1158"/>
      <c r="AB32" s="1158"/>
      <c r="AC32" s="1158"/>
      <c r="AD32" s="1158"/>
      <c r="AE32" s="1158"/>
      <c r="AF32" s="98"/>
      <c r="AG32" s="98"/>
    </row>
    <row r="33" spans="1:33" s="267" customFormat="1" ht="54" customHeight="1">
      <c r="A33" s="98"/>
      <c r="B33" s="1159"/>
      <c r="C33" s="1159"/>
      <c r="D33" s="1159"/>
      <c r="E33" s="1159"/>
      <c r="F33" s="1159"/>
      <c r="G33" s="1159"/>
      <c r="H33" s="1159"/>
      <c r="I33" s="1159"/>
      <c r="J33" s="1159"/>
      <c r="K33" s="1159"/>
      <c r="L33" s="1159"/>
      <c r="M33" s="1159"/>
      <c r="N33" s="1159"/>
      <c r="O33" s="1159"/>
      <c r="P33" s="1159"/>
      <c r="Q33" s="1159"/>
      <c r="R33" s="1159"/>
      <c r="S33" s="1159"/>
      <c r="T33" s="1163" t="s">
        <v>1106</v>
      </c>
      <c r="U33" s="1163"/>
      <c r="V33" s="1163"/>
      <c r="W33" s="1159"/>
      <c r="X33" s="1159"/>
      <c r="Y33" s="1159"/>
      <c r="Z33" s="1159"/>
      <c r="AA33" s="1159"/>
      <c r="AB33" s="1159"/>
      <c r="AC33" s="1159"/>
      <c r="AD33" s="1159"/>
      <c r="AE33" s="1159"/>
      <c r="AF33" s="98"/>
      <c r="AG33" s="98"/>
    </row>
    <row r="34" spans="1:33" s="267" customFormat="1" ht="72" customHeight="1">
      <c r="A34" s="98"/>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98"/>
      <c r="AG34" s="98"/>
    </row>
    <row r="35" spans="1:33" s="267" customFormat="1" ht="18" customHeight="1">
      <c r="A35" s="98"/>
      <c r="B35" s="1161" t="s">
        <v>1196</v>
      </c>
      <c r="C35" s="1161"/>
      <c r="D35" s="1161"/>
      <c r="E35" s="1161"/>
      <c r="F35" s="1161"/>
      <c r="G35" s="1161"/>
      <c r="H35" s="1161"/>
      <c r="I35" s="1161"/>
      <c r="J35" s="1161"/>
      <c r="K35" s="1161"/>
      <c r="L35" s="1161"/>
      <c r="M35" s="1161"/>
      <c r="N35" s="1161"/>
      <c r="O35" s="1161"/>
      <c r="P35" s="1161"/>
      <c r="Q35" s="1161"/>
      <c r="R35" s="1161"/>
      <c r="S35" s="1161"/>
      <c r="T35" s="1161"/>
      <c r="U35" s="1161"/>
      <c r="V35" s="1161"/>
      <c r="W35" s="1161"/>
      <c r="X35" s="1161"/>
      <c r="Y35" s="1161"/>
      <c r="Z35" s="1161"/>
      <c r="AA35" s="1161"/>
      <c r="AB35" s="1161"/>
      <c r="AC35" s="1161"/>
      <c r="AD35" s="1161"/>
      <c r="AE35" s="1161"/>
      <c r="AF35" s="98"/>
      <c r="AG35" s="98"/>
    </row>
    <row r="36" spans="1:33" s="267" customFormat="1" ht="18"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1:33" s="267" customFormat="1" ht="18" customHeight="1">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1:33" s="267" customFormat="1" ht="18"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1:33" s="267" customFormat="1" ht="18" customHeight="1">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row>
    <row r="40" spans="1:33" s="267" customFormat="1" ht="18" customHeight="1">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1:33" s="267" customFormat="1" ht="18" customHeight="1">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row>
    <row r="42" spans="1:33" s="267" customFormat="1" ht="18" customHeight="1">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1:33" s="267" customFormat="1" ht="18" customHeight="1">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1:33" s="267" customFormat="1" ht="24" customHeight="1"/>
    <row r="45" spans="1:33" s="267" customFormat="1" ht="24" customHeight="1"/>
    <row r="46" spans="1:33" s="267" customFormat="1" ht="24" customHeight="1"/>
    <row r="47" spans="1:33" s="267" customFormat="1" ht="24" customHeight="1"/>
    <row r="48" spans="1:33" s="267" customFormat="1" ht="24" customHeight="1"/>
    <row r="49" s="267" customFormat="1" ht="24" customHeight="1"/>
    <row r="50" s="267" customFormat="1" ht="15.6" customHeight="1"/>
    <row r="51" s="267" customFormat="1" ht="15.6" customHeight="1"/>
    <row r="52" s="267" customFormat="1" ht="15.6" customHeight="1"/>
    <row r="53" s="267" customFormat="1" ht="15.6" customHeight="1"/>
    <row r="54" s="267" customFormat="1" ht="24" customHeight="1"/>
    <row r="55" s="267" customFormat="1" ht="24" customHeight="1"/>
    <row r="56" s="267" customFormat="1" ht="15.6" customHeight="1"/>
    <row r="57" s="267" customFormat="1" ht="15.6" customHeight="1"/>
    <row r="58" s="267" customFormat="1" ht="46.5" customHeight="1"/>
    <row r="59" s="267" customFormat="1" ht="15.6" customHeight="1"/>
    <row r="60" s="267" customFormat="1" ht="15.6" customHeight="1"/>
    <row r="61" s="267" customFormat="1" ht="15.6" customHeight="1"/>
    <row r="62" s="267" customFormat="1" ht="15.6" customHeight="1"/>
    <row r="63" s="267" customFormat="1" ht="15.6" customHeight="1"/>
    <row r="64" s="267" customFormat="1" ht="15.6" customHeight="1"/>
    <row r="65" s="267" customFormat="1" ht="15.6" customHeight="1"/>
    <row r="66" s="267" customFormat="1" ht="15.6" customHeight="1"/>
    <row r="67" s="267" customFormat="1" ht="15.6" customHeight="1"/>
    <row r="68" s="267" customFormat="1" ht="15.6" customHeight="1"/>
    <row r="69" s="267" customFormat="1" ht="15.6" customHeight="1"/>
    <row r="70" s="267" customFormat="1" ht="15.6" customHeight="1"/>
    <row r="71" s="267" customFormat="1" ht="24" customHeight="1"/>
    <row r="72" s="267" customFormat="1" ht="72" customHeight="1"/>
    <row r="73" s="267" customFormat="1" ht="15.6" customHeight="1"/>
    <row r="74" s="267" customFormat="1" ht="15.6" customHeight="1"/>
    <row r="75" s="267" customFormat="1" ht="15.6" customHeight="1"/>
    <row r="76" s="267" customFormat="1" ht="15.6" customHeight="1"/>
    <row r="77" s="267" customFormat="1" ht="15.6" customHeight="1"/>
    <row r="78" s="267" customFormat="1" ht="15.6" customHeight="1"/>
    <row r="79" s="267" customFormat="1" ht="13.5" customHeight="1"/>
    <row r="80" s="267" customFormat="1" ht="54" customHeight="1"/>
    <row r="81" spans="1:33" s="267" customFormat="1" ht="36" customHeight="1"/>
    <row r="82" spans="1:33" s="233" customFormat="1" ht="36" customHeight="1">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row>
    <row r="83" spans="1:33" s="267" customFormat="1"/>
    <row r="84" spans="1:33" s="267" customFormat="1" ht="13.5" customHeight="1"/>
    <row r="85" spans="1:33" s="267" customFormat="1" ht="13.5" customHeight="1"/>
    <row r="86" spans="1:33" s="267" customFormat="1" ht="13.5" customHeight="1"/>
    <row r="87" spans="1:33" s="267" customFormat="1" ht="13.5" customHeight="1"/>
    <row r="88" spans="1:33" s="267" customFormat="1" ht="13.5" customHeight="1"/>
    <row r="89" spans="1:33" s="267" customFormat="1" ht="13.5" customHeight="1"/>
    <row r="90" spans="1:33" s="267" customFormat="1" ht="13.5" customHeight="1"/>
    <row r="91" spans="1:33" s="267" customFormat="1" ht="13.5" customHeight="1"/>
    <row r="92" spans="1:33" s="267" customFormat="1" ht="27" customHeight="1"/>
    <row r="93" spans="1:33" s="267" customFormat="1" ht="13.5" customHeight="1"/>
    <row r="94" spans="1:33" s="267" customFormat="1" ht="13.5" customHeight="1"/>
    <row r="95" spans="1:33" s="267" customFormat="1" ht="13.5" customHeight="1"/>
    <row r="96" spans="1:33" s="267" customFormat="1" ht="13.5" customHeight="1"/>
    <row r="97" s="267" customFormat="1" ht="13.5" customHeight="1"/>
    <row r="98" s="267" customFormat="1"/>
    <row r="99" s="267" customFormat="1" ht="13.5" customHeight="1"/>
    <row r="100" s="267" customFormat="1" ht="13.5" customHeight="1"/>
    <row r="101" s="267" customFormat="1" ht="13.5" customHeight="1"/>
    <row r="102" s="267" customFormat="1" ht="13.5" customHeight="1"/>
    <row r="103" s="267" customFormat="1" ht="13.5" customHeight="1"/>
    <row r="104" s="267" customFormat="1" ht="13.5" customHeight="1"/>
    <row r="105" s="267" customFormat="1" ht="13.5" customHeight="1"/>
    <row r="106" s="267" customFormat="1" ht="13.5" customHeight="1"/>
    <row r="107" s="267" customFormat="1" ht="13.5" customHeight="1"/>
    <row r="108" s="267" customFormat="1" ht="13.5" customHeight="1"/>
    <row r="109" s="267" customFormat="1" ht="13.5" customHeight="1"/>
    <row r="110" s="267" customFormat="1" ht="13.5" customHeight="1"/>
    <row r="111" s="267" customFormat="1" ht="27" customHeight="1"/>
    <row r="112" s="267" customFormat="1" ht="13.5" customHeight="1"/>
    <row r="113" s="267" customFormat="1" ht="27" customHeight="1"/>
    <row r="114" s="267" customFormat="1" ht="13.5" customHeight="1"/>
    <row r="115" s="267" customFormat="1" ht="13.5" customHeight="1"/>
    <row r="116" s="267" customFormat="1" ht="13.5" customHeight="1"/>
    <row r="117" s="267" customFormat="1" ht="13.5" customHeight="1"/>
    <row r="118" s="267" customFormat="1" ht="13.5" customHeight="1"/>
    <row r="119" s="267" customFormat="1" ht="13.5" customHeight="1"/>
    <row r="120" s="267" customFormat="1" ht="13.5" customHeight="1"/>
    <row r="121" s="267" customFormat="1" ht="13.5" customHeight="1"/>
    <row r="122" s="267" customFormat="1" ht="13.5" customHeight="1"/>
    <row r="123" s="267" customFormat="1" ht="27" customHeight="1"/>
    <row r="124" s="267" customFormat="1" ht="27" customHeight="1"/>
    <row r="127" s="267" customFormat="1"/>
    <row r="128" s="267" customFormat="1"/>
    <row r="145" s="267" customFormat="1" ht="40.5" customHeight="1"/>
    <row r="173" s="267" customFormat="1" ht="13.5" customHeight="1"/>
    <row r="188" s="267" customFormat="1" ht="13.5" customHeight="1"/>
    <row r="197" s="267" customFormat="1" ht="40.5" customHeight="1"/>
    <row r="198" s="267" customFormat="1" ht="40.5" customHeight="1"/>
  </sheetData>
  <mergeCells count="63">
    <mergeCell ref="A2:AG2"/>
    <mergeCell ref="A7:G7"/>
    <mergeCell ref="V9:AG9"/>
    <mergeCell ref="U10:AF10"/>
    <mergeCell ref="U11:AF11"/>
    <mergeCell ref="V12:AG12"/>
    <mergeCell ref="U13:AF13"/>
    <mergeCell ref="U14:AF14"/>
    <mergeCell ref="B19:AG19"/>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4:AE34"/>
    <mergeCell ref="B35:D35"/>
    <mergeCell ref="E35:G35"/>
    <mergeCell ref="H35:J35"/>
    <mergeCell ref="K35:M35"/>
    <mergeCell ref="N35:P35"/>
    <mergeCell ref="Q35:S35"/>
    <mergeCell ref="T35:V35"/>
    <mergeCell ref="W35:Y35"/>
    <mergeCell ref="Z35:AB35"/>
    <mergeCell ref="AC35:AE35"/>
    <mergeCell ref="A4:AG5"/>
    <mergeCell ref="B17:AG18"/>
    <mergeCell ref="B22:AG23"/>
    <mergeCell ref="B26:AG27"/>
  </mergeCells>
  <phoneticPr fontId="7"/>
  <pageMargins left="0.7" right="0.7" top="0.75" bottom="0.75" header="0.3" footer="0.3"/>
  <pageSetup paperSize="9" fitToWidth="1" fitToHeight="1" orientation="portrait" usePrinterDefaults="1"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CCFFCC"/>
  </sheetPr>
  <dimension ref="A1:J48"/>
  <sheetViews>
    <sheetView view="pageBreakPreview" zoomScaleNormal="70" zoomScaleSheetLayoutView="100" workbookViewId="0"/>
  </sheetViews>
  <sheetFormatPr defaultRowHeight="13.5"/>
  <cols>
    <col min="1" max="1" width="2.625" customWidth="1"/>
    <col min="2" max="2" width="3.625" style="1164" customWidth="1"/>
    <col min="3" max="3" width="10.625" style="1164" customWidth="1"/>
    <col min="4" max="4" width="45.625" customWidth="1"/>
    <col min="5" max="5" width="10.625" style="1164"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357" t="s">
        <v>1198</v>
      </c>
    </row>
    <row r="3" spans="1:10" ht="21">
      <c r="A3" s="1165"/>
      <c r="D3" s="1177" t="s">
        <v>278</v>
      </c>
      <c r="E3" s="1177"/>
      <c r="F3" s="1177"/>
      <c r="G3" s="1177"/>
      <c r="H3" s="1177"/>
      <c r="I3" s="1177"/>
    </row>
    <row r="5" spans="1:10" ht="12.95" customHeight="1">
      <c r="B5" s="1166"/>
      <c r="C5" s="1169" t="s">
        <v>874</v>
      </c>
      <c r="D5" s="1178" t="s">
        <v>1177</v>
      </c>
      <c r="E5" s="1169" t="s">
        <v>1200</v>
      </c>
      <c r="G5" s="140"/>
      <c r="H5" s="1176" t="s">
        <v>874</v>
      </c>
      <c r="I5" s="1184" t="s">
        <v>881</v>
      </c>
      <c r="J5" s="1176" t="s">
        <v>1200</v>
      </c>
    </row>
    <row r="6" spans="1:10" ht="12.95" customHeight="1">
      <c r="B6" s="1167"/>
      <c r="C6" s="1170"/>
      <c r="D6" s="1179"/>
      <c r="E6" s="1170"/>
      <c r="G6" s="140"/>
      <c r="H6" s="1176"/>
      <c r="I6" s="1184"/>
      <c r="J6" s="1176"/>
    </row>
    <row r="7" spans="1:10" ht="12.95" customHeight="1">
      <c r="B7" s="1166" t="s">
        <v>1202</v>
      </c>
      <c r="C7" s="1171" t="s">
        <v>532</v>
      </c>
      <c r="D7" s="1180" t="s">
        <v>1205</v>
      </c>
      <c r="E7" s="1171" t="s">
        <v>532</v>
      </c>
      <c r="G7" s="140"/>
      <c r="H7" s="1176"/>
      <c r="I7" s="1184"/>
      <c r="J7" s="1176"/>
    </row>
    <row r="8" spans="1:10" ht="12.95" customHeight="1">
      <c r="B8" s="138"/>
      <c r="C8" s="1172"/>
      <c r="D8" s="1181"/>
      <c r="E8" s="1172"/>
      <c r="G8" s="140" t="s">
        <v>1207</v>
      </c>
      <c r="H8" s="1174" t="s">
        <v>532</v>
      </c>
      <c r="I8" s="1185" t="s">
        <v>1209</v>
      </c>
      <c r="J8" s="1174" t="s">
        <v>532</v>
      </c>
    </row>
    <row r="9" spans="1:10" ht="12.95" customHeight="1">
      <c r="B9" s="138"/>
      <c r="C9" s="1172"/>
      <c r="D9" s="1181"/>
      <c r="E9" s="1172"/>
      <c r="G9" s="140"/>
      <c r="H9" s="1174"/>
      <c r="I9" s="1185"/>
      <c r="J9" s="1174"/>
    </row>
    <row r="10" spans="1:10" ht="12.95" customHeight="1">
      <c r="B10" s="1167"/>
      <c r="C10" s="1173"/>
      <c r="D10" s="1182"/>
      <c r="E10" s="1173"/>
      <c r="G10" s="140"/>
      <c r="H10" s="1174"/>
      <c r="I10" s="1185"/>
      <c r="J10" s="1174"/>
    </row>
    <row r="11" spans="1:10" ht="12.95" customHeight="1">
      <c r="B11" s="140" t="s">
        <v>480</v>
      </c>
      <c r="C11" s="1174" t="s">
        <v>532</v>
      </c>
      <c r="D11" s="1183" t="s">
        <v>1211</v>
      </c>
      <c r="E11" s="1174" t="s">
        <v>532</v>
      </c>
      <c r="I11" s="242"/>
    </row>
    <row r="12" spans="1:10" ht="12.95" customHeight="1">
      <c r="B12" s="140"/>
      <c r="C12" s="1174"/>
      <c r="D12" s="1183"/>
      <c r="E12" s="1174"/>
      <c r="G12" s="1166"/>
      <c r="H12" s="1169" t="s">
        <v>874</v>
      </c>
      <c r="I12" s="1178" t="s">
        <v>1214</v>
      </c>
      <c r="J12" s="1169" t="s">
        <v>1200</v>
      </c>
    </row>
    <row r="13" spans="1:10" ht="12.95" customHeight="1">
      <c r="B13" s="140"/>
      <c r="C13" s="1174"/>
      <c r="D13" s="1183"/>
      <c r="E13" s="1174"/>
      <c r="G13" s="1167"/>
      <c r="H13" s="1170"/>
      <c r="I13" s="1179"/>
      <c r="J13" s="1170"/>
    </row>
    <row r="14" spans="1:10" ht="12.95" customHeight="1">
      <c r="B14" s="140"/>
      <c r="C14" s="1174"/>
      <c r="D14" s="1183"/>
      <c r="E14" s="1174"/>
      <c r="G14" s="1166" t="s">
        <v>1215</v>
      </c>
      <c r="H14" s="1171" t="s">
        <v>532</v>
      </c>
      <c r="I14" s="1180" t="s">
        <v>883</v>
      </c>
      <c r="J14" s="1171" t="s">
        <v>532</v>
      </c>
    </row>
    <row r="15" spans="1:10" ht="12.95" customHeight="1">
      <c r="C15" s="1175"/>
      <c r="D15" s="242"/>
      <c r="E15" s="1175"/>
      <c r="G15" s="138"/>
      <c r="H15" s="1172"/>
      <c r="I15" s="1181"/>
      <c r="J15" s="1172"/>
    </row>
    <row r="16" spans="1:10" ht="12.95" customHeight="1">
      <c r="B16" s="1166"/>
      <c r="C16" s="1169" t="s">
        <v>874</v>
      </c>
      <c r="D16" s="1178" t="s">
        <v>1219</v>
      </c>
      <c r="E16" s="1169" t="s">
        <v>1200</v>
      </c>
      <c r="G16" s="138"/>
      <c r="H16" s="1172"/>
      <c r="I16" s="1181"/>
      <c r="J16" s="1172"/>
    </row>
    <row r="17" spans="2:10" ht="12.95" customHeight="1">
      <c r="B17" s="1167"/>
      <c r="C17" s="1170"/>
      <c r="D17" s="1179"/>
      <c r="E17" s="1170"/>
      <c r="G17" s="1167"/>
      <c r="H17" s="1173"/>
      <c r="I17" s="1182"/>
      <c r="J17" s="1173"/>
    </row>
    <row r="18" spans="2:10" ht="12.95" customHeight="1">
      <c r="B18" s="1166" t="s">
        <v>1140</v>
      </c>
      <c r="C18" s="1171" t="s">
        <v>532</v>
      </c>
      <c r="D18" s="1180" t="s">
        <v>883</v>
      </c>
      <c r="E18" s="1171" t="s">
        <v>532</v>
      </c>
      <c r="G18" s="140" t="s">
        <v>1220</v>
      </c>
      <c r="H18" s="1174" t="s">
        <v>532</v>
      </c>
      <c r="I18" s="1183" t="s">
        <v>1224</v>
      </c>
      <c r="J18" s="1174" t="s">
        <v>532</v>
      </c>
    </row>
    <row r="19" spans="2:10" ht="12.95" customHeight="1">
      <c r="B19" s="138"/>
      <c r="C19" s="1172"/>
      <c r="D19" s="1181"/>
      <c r="E19" s="1172"/>
      <c r="G19" s="140"/>
      <c r="H19" s="1174"/>
      <c r="I19" s="1183"/>
      <c r="J19" s="1174"/>
    </row>
    <row r="20" spans="2:10" ht="12.95" customHeight="1">
      <c r="B20" s="138"/>
      <c r="C20" s="1172"/>
      <c r="D20" s="1181"/>
      <c r="E20" s="1172"/>
      <c r="G20" s="140"/>
      <c r="H20" s="1174"/>
      <c r="I20" s="1183"/>
      <c r="J20" s="1174"/>
    </row>
    <row r="21" spans="2:10" ht="12.95" customHeight="1">
      <c r="B21" s="1167"/>
      <c r="C21" s="1173"/>
      <c r="D21" s="1182"/>
      <c r="E21" s="1173"/>
      <c r="G21" s="140"/>
      <c r="H21" s="1174"/>
      <c r="I21" s="1183"/>
      <c r="J21" s="1174"/>
    </row>
    <row r="22" spans="2:10" ht="12.95" customHeight="1">
      <c r="B22" s="140" t="s">
        <v>375</v>
      </c>
      <c r="C22" s="1174" t="s">
        <v>532</v>
      </c>
      <c r="D22" s="1183" t="s">
        <v>1224</v>
      </c>
      <c r="E22" s="1174" t="s">
        <v>532</v>
      </c>
      <c r="G22" s="140" t="s">
        <v>632</v>
      </c>
      <c r="H22" s="1174" t="s">
        <v>532</v>
      </c>
      <c r="I22" s="1183" t="s">
        <v>62</v>
      </c>
      <c r="J22" s="1174" t="s">
        <v>532</v>
      </c>
    </row>
    <row r="23" spans="2:10" ht="12.95" customHeight="1">
      <c r="B23" s="140"/>
      <c r="C23" s="1174"/>
      <c r="D23" s="1183"/>
      <c r="E23" s="1174"/>
      <c r="G23" s="140"/>
      <c r="H23" s="1174"/>
      <c r="I23" s="1183"/>
      <c r="J23" s="1174"/>
    </row>
    <row r="24" spans="2:10" ht="12.95" customHeight="1">
      <c r="B24" s="140"/>
      <c r="C24" s="1174"/>
      <c r="D24" s="1183"/>
      <c r="E24" s="1174"/>
      <c r="G24" s="140"/>
      <c r="H24" s="1174"/>
      <c r="I24" s="1183"/>
      <c r="J24" s="1174"/>
    </row>
    <row r="25" spans="2:10" ht="12.95" customHeight="1">
      <c r="B25" s="140"/>
      <c r="C25" s="1174"/>
      <c r="D25" s="1183"/>
      <c r="E25" s="1174"/>
      <c r="G25" s="140"/>
      <c r="H25" s="1174"/>
      <c r="I25" s="1183"/>
      <c r="J25" s="1174"/>
    </row>
    <row r="26" spans="2:10" ht="12.95" customHeight="1">
      <c r="C26" s="1175"/>
      <c r="D26" s="242"/>
      <c r="E26" s="1175"/>
      <c r="G26" s="140"/>
      <c r="H26" s="1174"/>
      <c r="I26" s="1183"/>
      <c r="J26" s="1174"/>
    </row>
    <row r="27" spans="2:10" ht="12.95" customHeight="1">
      <c r="B27" s="1166"/>
      <c r="C27" s="1169" t="s">
        <v>874</v>
      </c>
      <c r="D27" s="1178" t="s">
        <v>60</v>
      </c>
      <c r="E27" s="1169" t="s">
        <v>1200</v>
      </c>
    </row>
    <row r="28" spans="2:10" ht="12.95" customHeight="1">
      <c r="B28" s="1167"/>
      <c r="C28" s="1170"/>
      <c r="D28" s="1179"/>
      <c r="E28" s="1170"/>
      <c r="G28" s="140"/>
      <c r="H28" s="1176" t="s">
        <v>874</v>
      </c>
      <c r="I28" s="1184" t="s">
        <v>1226</v>
      </c>
      <c r="J28" s="1176" t="s">
        <v>1200</v>
      </c>
    </row>
    <row r="29" spans="2:10" ht="12.95" customHeight="1">
      <c r="B29" s="1166" t="s">
        <v>1228</v>
      </c>
      <c r="C29" s="1171" t="s">
        <v>532</v>
      </c>
      <c r="D29" s="1180" t="s">
        <v>181</v>
      </c>
      <c r="E29" s="1171" t="s">
        <v>532</v>
      </c>
      <c r="G29" s="140"/>
      <c r="H29" s="1176"/>
      <c r="I29" s="1184"/>
      <c r="J29" s="1176"/>
    </row>
    <row r="30" spans="2:10" ht="12.95" customHeight="1">
      <c r="B30" s="138"/>
      <c r="C30" s="1172"/>
      <c r="D30" s="1181"/>
      <c r="E30" s="1172"/>
      <c r="G30" s="140" t="s">
        <v>1230</v>
      </c>
      <c r="H30" s="1174" t="s">
        <v>532</v>
      </c>
      <c r="I30" s="1185" t="s">
        <v>1158</v>
      </c>
      <c r="J30" s="1174" t="s">
        <v>532</v>
      </c>
    </row>
    <row r="31" spans="2:10" ht="12.95" customHeight="1">
      <c r="B31" s="138"/>
      <c r="C31" s="1172"/>
      <c r="D31" s="1181"/>
      <c r="E31" s="1172"/>
      <c r="G31" s="140"/>
      <c r="H31" s="1174"/>
      <c r="I31" s="1185"/>
      <c r="J31" s="1174"/>
    </row>
    <row r="32" spans="2:10" ht="12.95" customHeight="1">
      <c r="B32" s="138"/>
      <c r="C32" s="1172"/>
      <c r="D32" s="1181"/>
      <c r="E32" s="1172"/>
      <c r="G32" s="140"/>
      <c r="H32" s="1174"/>
      <c r="I32" s="1185"/>
      <c r="J32" s="1174"/>
    </row>
    <row r="33" spans="2:10" ht="12.95" customHeight="1">
      <c r="B33" s="1167"/>
      <c r="C33" s="1173"/>
      <c r="D33" s="1182"/>
      <c r="E33" s="1173"/>
      <c r="G33" s="140" t="s">
        <v>991</v>
      </c>
      <c r="H33" s="1174" t="s">
        <v>532</v>
      </c>
      <c r="I33" s="1186" t="s">
        <v>659</v>
      </c>
      <c r="J33" s="1174" t="s">
        <v>532</v>
      </c>
    </row>
    <row r="34" spans="2:10" ht="12.95" customHeight="1">
      <c r="B34" s="140" t="s">
        <v>441</v>
      </c>
      <c r="C34" s="1174" t="s">
        <v>532</v>
      </c>
      <c r="D34" s="1183" t="s">
        <v>1231</v>
      </c>
      <c r="E34" s="1174" t="s">
        <v>532</v>
      </c>
      <c r="G34" s="140"/>
      <c r="H34" s="1174"/>
      <c r="I34" s="1186"/>
      <c r="J34" s="1174"/>
    </row>
    <row r="35" spans="2:10" ht="12.95" customHeight="1">
      <c r="B35" s="140"/>
      <c r="C35" s="1174"/>
      <c r="D35" s="1183"/>
      <c r="E35" s="1174"/>
      <c r="G35" s="140" t="s">
        <v>1233</v>
      </c>
      <c r="H35" s="1174" t="s">
        <v>532</v>
      </c>
      <c r="I35" s="1183" t="s">
        <v>1235</v>
      </c>
      <c r="J35" s="1174" t="s">
        <v>532</v>
      </c>
    </row>
    <row r="36" spans="2:10" ht="12.95" customHeight="1">
      <c r="B36" s="140"/>
      <c r="C36" s="1174"/>
      <c r="D36" s="1183"/>
      <c r="E36" s="1174"/>
      <c r="G36" s="140"/>
      <c r="H36" s="1174"/>
      <c r="I36" s="1183"/>
      <c r="J36" s="1174"/>
    </row>
    <row r="37" spans="2:10" ht="12.95" customHeight="1">
      <c r="B37" s="140"/>
      <c r="C37" s="1174"/>
      <c r="D37" s="1183"/>
      <c r="E37" s="1174"/>
      <c r="G37" s="140"/>
      <c r="H37" s="1174"/>
      <c r="I37" s="1183"/>
      <c r="J37" s="1174"/>
    </row>
    <row r="38" spans="2:10" ht="12.95" customHeight="1">
      <c r="B38" s="140"/>
      <c r="C38" s="1174"/>
      <c r="D38" s="1183"/>
      <c r="E38" s="1174"/>
      <c r="G38" s="140"/>
      <c r="H38" s="1174"/>
      <c r="I38" s="1183"/>
      <c r="J38" s="1174"/>
    </row>
    <row r="39" spans="2:10" ht="12.95" customHeight="1">
      <c r="B39" s="140"/>
      <c r="C39" s="1174"/>
      <c r="D39" s="1183"/>
      <c r="E39" s="1174"/>
      <c r="G39" s="140" t="s">
        <v>1236</v>
      </c>
      <c r="H39" s="1174" t="s">
        <v>532</v>
      </c>
      <c r="I39" s="1186" t="s">
        <v>1237</v>
      </c>
      <c r="J39" s="1174" t="s">
        <v>532</v>
      </c>
    </row>
    <row r="40" spans="2:10" ht="12.95" customHeight="1">
      <c r="C40" s="1175"/>
      <c r="D40" s="521"/>
      <c r="E40" s="1175"/>
      <c r="G40" s="140"/>
      <c r="H40" s="1174"/>
      <c r="I40" s="1186"/>
      <c r="J40" s="1174"/>
    </row>
    <row r="41" spans="2:10" ht="12.95" customHeight="1">
      <c r="B41" s="140"/>
      <c r="C41" s="1176" t="s">
        <v>874</v>
      </c>
      <c r="D41" s="1184" t="s">
        <v>1238</v>
      </c>
      <c r="E41" s="1176" t="s">
        <v>1200</v>
      </c>
    </row>
    <row r="42" spans="2:10" ht="12.95" customHeight="1">
      <c r="B42" s="140"/>
      <c r="C42" s="1176"/>
      <c r="D42" s="1184"/>
      <c r="E42" s="1176"/>
    </row>
    <row r="43" spans="2:10" ht="12.95" customHeight="1">
      <c r="B43" s="140" t="s">
        <v>1239</v>
      </c>
      <c r="C43" s="1174" t="s">
        <v>532</v>
      </c>
      <c r="D43" s="1185" t="s">
        <v>1244</v>
      </c>
      <c r="E43" s="1174" t="s">
        <v>532</v>
      </c>
    </row>
    <row r="44" spans="2:10" ht="12.95" customHeight="1">
      <c r="B44" s="140"/>
      <c r="C44" s="1174"/>
      <c r="D44" s="1185"/>
      <c r="E44" s="1174"/>
    </row>
    <row r="45" spans="2:10" ht="12.95" customHeight="1">
      <c r="B45" s="140"/>
      <c r="C45" s="1174"/>
      <c r="D45" s="1185"/>
      <c r="E45" s="1174"/>
    </row>
    <row r="46" spans="2:10" ht="13.5" customHeight="1"/>
    <row r="47" spans="2:10">
      <c r="B47" s="1168" t="s">
        <v>97</v>
      </c>
      <c r="C47" s="1168"/>
      <c r="D47" s="1168"/>
      <c r="E47" s="1168"/>
      <c r="F47" s="1168"/>
      <c r="G47" s="1168"/>
      <c r="H47" s="1168"/>
      <c r="I47" s="1168"/>
    </row>
    <row r="48" spans="2:10" ht="35.25" customHeight="1">
      <c r="B48" s="521" t="s">
        <v>744</v>
      </c>
      <c r="C48" s="521"/>
      <c r="D48" s="521"/>
      <c r="E48" s="521"/>
      <c r="F48" s="521"/>
      <c r="G48" s="521"/>
      <c r="H48" s="521"/>
      <c r="I48" s="521"/>
    </row>
  </sheetData>
  <mergeCells count="91">
    <mergeCell ref="D3:I3"/>
    <mergeCell ref="B47:I47"/>
    <mergeCell ref="B48:I48"/>
    <mergeCell ref="B5:B6"/>
    <mergeCell ref="C5:C6"/>
    <mergeCell ref="D5:D6"/>
    <mergeCell ref="E5:E6"/>
    <mergeCell ref="G5:G7"/>
    <mergeCell ref="H5:H7"/>
    <mergeCell ref="I5:I7"/>
    <mergeCell ref="J5:J7"/>
    <mergeCell ref="B7:B10"/>
    <mergeCell ref="C7:C10"/>
    <mergeCell ref="D7:D10"/>
    <mergeCell ref="E7:E10"/>
    <mergeCell ref="G8:G10"/>
    <mergeCell ref="H8:H10"/>
    <mergeCell ref="I8:I10"/>
    <mergeCell ref="J8:J10"/>
    <mergeCell ref="B11:B14"/>
    <mergeCell ref="C11:C14"/>
    <mergeCell ref="D11:D14"/>
    <mergeCell ref="E11:E14"/>
    <mergeCell ref="G12:G13"/>
    <mergeCell ref="H12:H13"/>
    <mergeCell ref="I12:I13"/>
    <mergeCell ref="J12:J13"/>
    <mergeCell ref="G14:G17"/>
    <mergeCell ref="H14:H17"/>
    <mergeCell ref="I14:I17"/>
    <mergeCell ref="J14:J17"/>
    <mergeCell ref="B16:B17"/>
    <mergeCell ref="C16:C17"/>
    <mergeCell ref="D16:D17"/>
    <mergeCell ref="E16:E17"/>
    <mergeCell ref="B18:B21"/>
    <mergeCell ref="C18:C21"/>
    <mergeCell ref="D18:D21"/>
    <mergeCell ref="E18:E21"/>
    <mergeCell ref="G18:G21"/>
    <mergeCell ref="H18:H21"/>
    <mergeCell ref="I18:I21"/>
    <mergeCell ref="J18:J21"/>
    <mergeCell ref="B22:B25"/>
    <mergeCell ref="C22:C25"/>
    <mergeCell ref="D22:D25"/>
    <mergeCell ref="E22:E25"/>
    <mergeCell ref="G22:G26"/>
    <mergeCell ref="H22:H26"/>
    <mergeCell ref="I22:I26"/>
    <mergeCell ref="J22:J26"/>
    <mergeCell ref="B27:B28"/>
    <mergeCell ref="C27:C28"/>
    <mergeCell ref="D27:D28"/>
    <mergeCell ref="E27:E28"/>
    <mergeCell ref="G28:G29"/>
    <mergeCell ref="H28:H29"/>
    <mergeCell ref="I28:I29"/>
    <mergeCell ref="J28:J29"/>
    <mergeCell ref="B29:B33"/>
    <mergeCell ref="C29:C33"/>
    <mergeCell ref="D29:D33"/>
    <mergeCell ref="E29:E33"/>
    <mergeCell ref="G30:G32"/>
    <mergeCell ref="H30:H32"/>
    <mergeCell ref="I30:I32"/>
    <mergeCell ref="J30:J32"/>
    <mergeCell ref="G33:G34"/>
    <mergeCell ref="H33:H34"/>
    <mergeCell ref="I33:I34"/>
    <mergeCell ref="J33:J34"/>
    <mergeCell ref="B34:B39"/>
    <mergeCell ref="C34:C39"/>
    <mergeCell ref="D34:D39"/>
    <mergeCell ref="E34:E39"/>
    <mergeCell ref="G35:G38"/>
    <mergeCell ref="H35:H38"/>
    <mergeCell ref="I35:I38"/>
    <mergeCell ref="J35:J38"/>
    <mergeCell ref="G39:G40"/>
    <mergeCell ref="H39:H40"/>
    <mergeCell ref="I39:I40"/>
    <mergeCell ref="J39:J40"/>
    <mergeCell ref="B41:B42"/>
    <mergeCell ref="C41:C42"/>
    <mergeCell ref="D41:D42"/>
    <mergeCell ref="E41:E42"/>
    <mergeCell ref="B43:B45"/>
    <mergeCell ref="C43:C45"/>
    <mergeCell ref="D43:D45"/>
    <mergeCell ref="E43:E45"/>
  </mergeCells>
  <phoneticPr fontId="7"/>
  <dataValidations count="1">
    <dataValidation type="list" allowBlank="1" showDropDown="0" showInputMessage="1" showErrorMessage="1" prompt="該当する場合「☑」を選択" sqref="C26 J8 C7 H8 E7 C11 E11 E15 C15 E22 C18 E18 C22 E26 C29 E29 C34 E34 E43 C43 J18 H14 J14 H18 J22 H22 J30 H30 H33 J33 J35 H35 H39 J39">
      <formula1>"□,☑"</formula1>
    </dataValidation>
  </dataValidations>
  <pageMargins left="0.7" right="0.7" top="0.75" bottom="0.75" header="0.3" footer="0.3"/>
  <pageSetup paperSize="9" scale="88" fitToWidth="1" fitToHeight="1" orientation="landscape" usePrinterDefaults="1" r:id="rId1"/>
  <drawing r:id="rId2"/>
  <legacyDrawing r:id="rId3"/>
  <mc:AlternateContent>
    <mc:Choice xmlns:x14="http://schemas.microsoft.com/office/spreadsheetml/2009/9/main" Requires="x14">
      <controls>
        <mc:AlternateContent>
          <mc:Choice Requires="x14">
            <control shapeId="41985" r:id="rId4" name="チェック 1">
              <controlPr defaultSize="0" autoFill="0" autoLine="0" autoPict="0">
                <anchor moveWithCells="1">
                  <from xmlns:xdr="http://schemas.openxmlformats.org/drawingml/2006/spreadsheetDrawing">
                    <xdr:col>3</xdr:col>
                    <xdr:colOff>801370</xdr:colOff>
                    <xdr:row>8</xdr:row>
                    <xdr:rowOff>9525</xdr:rowOff>
                  </from>
                  <to xmlns:xdr="http://schemas.openxmlformats.org/drawingml/2006/spreadsheetDrawing">
                    <xdr:col>3</xdr:col>
                    <xdr:colOff>1049020</xdr:colOff>
                    <xdr:row>10</xdr:row>
                    <xdr:rowOff>19050</xdr:rowOff>
                  </to>
                </anchor>
              </controlPr>
            </control>
          </mc:Choice>
        </mc:AlternateContent>
        <mc:AlternateContent>
          <mc:Choice Requires="x14">
            <control shapeId="41987" r:id="rId5" name="チェック 3">
              <controlPr defaultSize="0" autoFill="0" autoLine="0" autoPict="0">
                <anchor moveWithCells="1">
                  <from xmlns:xdr="http://schemas.openxmlformats.org/drawingml/2006/spreadsheetDrawing">
                    <xdr:col>3</xdr:col>
                    <xdr:colOff>791845</xdr:colOff>
                    <xdr:row>11</xdr:row>
                    <xdr:rowOff>133350</xdr:rowOff>
                  </from>
                  <to xmlns:xdr="http://schemas.openxmlformats.org/drawingml/2006/spreadsheetDrawing">
                    <xdr:col>3</xdr:col>
                    <xdr:colOff>1125220</xdr:colOff>
                    <xdr:row>14</xdr:row>
                    <xdr:rowOff>57150</xdr:rowOff>
                  </to>
                </anchor>
              </controlPr>
            </control>
          </mc:Choice>
        </mc:AlternateContent>
        <mc:AlternateContent>
          <mc:Choice Requires="x14">
            <control shapeId="41997" r:id="rId6" name="チェック 13">
              <controlPr defaultSize="0" autoFill="0" autoLine="0" autoPict="0">
                <anchor moveWithCells="1">
                  <from xmlns:xdr="http://schemas.openxmlformats.org/drawingml/2006/spreadsheetDrawing">
                    <xdr:col>3</xdr:col>
                    <xdr:colOff>791845</xdr:colOff>
                    <xdr:row>19</xdr:row>
                    <xdr:rowOff>9525</xdr:rowOff>
                  </from>
                  <to xmlns:xdr="http://schemas.openxmlformats.org/drawingml/2006/spreadsheetDrawing">
                    <xdr:col>3</xdr:col>
                    <xdr:colOff>1036955</xdr:colOff>
                    <xdr:row>21</xdr:row>
                    <xdr:rowOff>28575</xdr:rowOff>
                  </to>
                </anchor>
              </controlPr>
            </control>
          </mc:Choice>
        </mc:AlternateContent>
        <mc:AlternateContent>
          <mc:Choice Requires="x14">
            <control shapeId="41998" r:id="rId7" name="チェック 14">
              <controlPr defaultSize="0" autoFill="0" autoLine="0" autoPict="0">
                <anchor moveWithCells="1">
                  <from xmlns:xdr="http://schemas.openxmlformats.org/drawingml/2006/spreadsheetDrawing">
                    <xdr:col>3</xdr:col>
                    <xdr:colOff>791845</xdr:colOff>
                    <xdr:row>22</xdr:row>
                    <xdr:rowOff>142875</xdr:rowOff>
                  </from>
                  <to xmlns:xdr="http://schemas.openxmlformats.org/drawingml/2006/spreadsheetDrawing">
                    <xdr:col>3</xdr:col>
                    <xdr:colOff>1125220</xdr:colOff>
                    <xdr:row>25</xdr:row>
                    <xdr:rowOff>66675</xdr:rowOff>
                  </to>
                </anchor>
              </controlPr>
            </control>
          </mc:Choice>
        </mc:AlternateContent>
        <mc:AlternateContent>
          <mc:Choice Requires="x14">
            <control shapeId="41999" r:id="rId8" name="チェック 15">
              <controlPr defaultSize="0" autoFill="0" autoLine="0" autoPict="0">
                <anchor moveWithCells="1">
                  <from xmlns:xdr="http://schemas.openxmlformats.org/drawingml/2006/spreadsheetDrawing">
                    <xdr:col>3</xdr:col>
                    <xdr:colOff>801370</xdr:colOff>
                    <xdr:row>31</xdr:row>
                    <xdr:rowOff>9525</xdr:rowOff>
                  </from>
                  <to xmlns:xdr="http://schemas.openxmlformats.org/drawingml/2006/spreadsheetDrawing">
                    <xdr:col>3</xdr:col>
                    <xdr:colOff>1049020</xdr:colOff>
                    <xdr:row>33</xdr:row>
                    <xdr:rowOff>28575</xdr:rowOff>
                  </to>
                </anchor>
              </controlPr>
            </control>
          </mc:Choice>
        </mc:AlternateContent>
        <mc:AlternateContent>
          <mc:Choice Requires="x14">
            <control shapeId="42000" r:id="rId9" name="チェック 16">
              <controlPr defaultSize="0" autoFill="0" autoLine="0" autoPict="0">
                <anchor moveWithCells="1">
                  <from xmlns:xdr="http://schemas.openxmlformats.org/drawingml/2006/spreadsheetDrawing">
                    <xdr:col>3</xdr:col>
                    <xdr:colOff>801370</xdr:colOff>
                    <xdr:row>36</xdr:row>
                    <xdr:rowOff>152400</xdr:rowOff>
                  </from>
                  <to xmlns:xdr="http://schemas.openxmlformats.org/drawingml/2006/spreadsheetDrawing">
                    <xdr:col>3</xdr:col>
                    <xdr:colOff>1134745</xdr:colOff>
                    <xdr:row>39</xdr:row>
                    <xdr:rowOff>66675</xdr:rowOff>
                  </to>
                </anchor>
              </controlPr>
            </control>
          </mc:Choice>
        </mc:AlternateContent>
        <mc:AlternateContent>
          <mc:Choice Requires="x14">
            <control shapeId="42001" r:id="rId10" name="チェック 17">
              <controlPr defaultSize="0" autoFill="0" autoLine="0" autoPict="0">
                <anchor moveWithCells="1">
                  <from xmlns:xdr="http://schemas.openxmlformats.org/drawingml/2006/spreadsheetDrawing">
                    <xdr:col>8</xdr:col>
                    <xdr:colOff>791845</xdr:colOff>
                    <xdr:row>15</xdr:row>
                    <xdr:rowOff>9525</xdr:rowOff>
                  </from>
                  <to xmlns:xdr="http://schemas.openxmlformats.org/drawingml/2006/spreadsheetDrawing">
                    <xdr:col>8</xdr:col>
                    <xdr:colOff>1036955</xdr:colOff>
                    <xdr:row>17</xdr:row>
                    <xdr:rowOff>28575</xdr:rowOff>
                  </to>
                </anchor>
              </controlPr>
            </control>
          </mc:Choice>
        </mc:AlternateContent>
        <mc:AlternateContent>
          <mc:Choice Requires="x14">
            <control shapeId="42002" r:id="rId11" name="チェック 18">
              <controlPr defaultSize="0" autoFill="0" autoLine="0" autoPict="0">
                <anchor moveWithCells="1">
                  <from xmlns:xdr="http://schemas.openxmlformats.org/drawingml/2006/spreadsheetDrawing">
                    <xdr:col>8</xdr:col>
                    <xdr:colOff>791845</xdr:colOff>
                    <xdr:row>18</xdr:row>
                    <xdr:rowOff>142875</xdr:rowOff>
                  </from>
                  <to xmlns:xdr="http://schemas.openxmlformats.org/drawingml/2006/spreadsheetDrawing">
                    <xdr:col>8</xdr:col>
                    <xdr:colOff>1125220</xdr:colOff>
                    <xdr:row>21</xdr:row>
                    <xdr:rowOff>57150</xdr:rowOff>
                  </to>
                </anchor>
              </controlPr>
            </control>
          </mc:Choice>
        </mc:AlternateContent>
        <mc:AlternateContent>
          <mc:Choice Requires="x14">
            <control shapeId="42003" r:id="rId12" name="チェック 19">
              <controlPr defaultSize="0" autoFill="0" autoLine="0" autoPict="0">
                <anchor moveWithCells="1">
                  <from xmlns:xdr="http://schemas.openxmlformats.org/drawingml/2006/spreadsheetDrawing">
                    <xdr:col>8</xdr:col>
                    <xdr:colOff>791845</xdr:colOff>
                    <xdr:row>23</xdr:row>
                    <xdr:rowOff>142875</xdr:rowOff>
                  </from>
                  <to xmlns:xdr="http://schemas.openxmlformats.org/drawingml/2006/spreadsheetDrawing">
                    <xdr:col>8</xdr:col>
                    <xdr:colOff>1125220</xdr:colOff>
                    <xdr:row>26</xdr:row>
                    <xdr:rowOff>57150</xdr:rowOff>
                  </to>
                </anchor>
              </controlPr>
            </control>
          </mc:Choice>
        </mc:AlternateContent>
        <mc:AlternateContent>
          <mc:Choice Requires="x14">
            <control shapeId="42004" r:id="rId13" name="チェック 20">
              <controlPr defaultSize="0" autoFill="0" autoLine="0" autoPict="0">
                <anchor moveWithCells="1">
                  <from xmlns:xdr="http://schemas.openxmlformats.org/drawingml/2006/spreadsheetDrawing">
                    <xdr:col>8</xdr:col>
                    <xdr:colOff>791845</xdr:colOff>
                    <xdr:row>35</xdr:row>
                    <xdr:rowOff>142875</xdr:rowOff>
                  </from>
                  <to xmlns:xdr="http://schemas.openxmlformats.org/drawingml/2006/spreadsheetDrawing">
                    <xdr:col>8</xdr:col>
                    <xdr:colOff>1125220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CCFFCC"/>
  </sheetPr>
  <dimension ref="A1:J42"/>
  <sheetViews>
    <sheetView view="pageBreakPreview" topLeftCell="C1" zoomScale="80" zoomScaleNormal="70" zoomScaleSheetLayoutView="80" workbookViewId="0">
      <selection activeCell="C1" sqref="C1"/>
    </sheetView>
  </sheetViews>
  <sheetFormatPr defaultRowHeight="13.5"/>
  <cols>
    <col min="1" max="1" width="2.625" customWidth="1"/>
    <col min="2" max="2" width="3.625" style="1164" customWidth="1"/>
    <col min="3" max="3" width="10.625" style="1164" customWidth="1"/>
    <col min="4" max="4" width="45.625" customWidth="1"/>
    <col min="5" max="5" width="10.625" style="1164"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357" t="s">
        <v>1071</v>
      </c>
    </row>
    <row r="3" spans="1:10" ht="21">
      <c r="A3" s="1165"/>
      <c r="D3" s="1177" t="s">
        <v>1246</v>
      </c>
      <c r="E3" s="1177"/>
      <c r="F3" s="1177"/>
      <c r="G3" s="1177"/>
      <c r="H3" s="1177"/>
      <c r="I3" s="1177"/>
    </row>
    <row r="5" spans="1:10" ht="12.95" customHeight="1">
      <c r="B5" s="1166"/>
      <c r="C5" s="1169" t="s">
        <v>874</v>
      </c>
      <c r="D5" s="1178" t="s">
        <v>1177</v>
      </c>
      <c r="E5" s="1169" t="s">
        <v>1200</v>
      </c>
      <c r="G5" s="1166"/>
      <c r="H5" s="1169" t="s">
        <v>874</v>
      </c>
      <c r="I5" s="1195" t="s">
        <v>1238</v>
      </c>
      <c r="J5" s="1169" t="s">
        <v>1200</v>
      </c>
    </row>
    <row r="6" spans="1:10" ht="12.95" customHeight="1">
      <c r="B6" s="1167"/>
      <c r="C6" s="1170"/>
      <c r="D6" s="1179"/>
      <c r="E6" s="1170"/>
      <c r="G6" s="1167"/>
      <c r="H6" s="1170"/>
      <c r="I6" s="1196"/>
      <c r="J6" s="1170"/>
    </row>
    <row r="7" spans="1:10" ht="12.95" customHeight="1">
      <c r="B7" s="140" t="s">
        <v>1202</v>
      </c>
      <c r="C7" s="1174" t="s">
        <v>532</v>
      </c>
      <c r="D7" s="1187" t="s">
        <v>1174</v>
      </c>
      <c r="E7" s="1174" t="s">
        <v>532</v>
      </c>
      <c r="G7" s="1166" t="s">
        <v>1230</v>
      </c>
      <c r="H7" s="1171" t="s">
        <v>532</v>
      </c>
      <c r="I7" s="1188" t="s">
        <v>1250</v>
      </c>
      <c r="J7" s="1171" t="s">
        <v>532</v>
      </c>
    </row>
    <row r="8" spans="1:10" ht="12.95" customHeight="1">
      <c r="B8" s="140"/>
      <c r="C8" s="1174"/>
      <c r="D8" s="1187"/>
      <c r="E8" s="1174"/>
      <c r="G8" s="1167"/>
      <c r="H8" s="1173"/>
      <c r="I8" s="1197"/>
      <c r="J8" s="1173"/>
    </row>
    <row r="9" spans="1:10" ht="12.95" customHeight="1">
      <c r="B9" s="140" t="s">
        <v>480</v>
      </c>
      <c r="C9" s="1174" t="s">
        <v>532</v>
      </c>
      <c r="D9" s="1187" t="s">
        <v>1251</v>
      </c>
      <c r="E9" s="1174" t="s">
        <v>532</v>
      </c>
      <c r="G9" s="1192"/>
      <c r="H9" s="1193"/>
      <c r="I9" s="1198"/>
      <c r="J9" s="1193"/>
    </row>
    <row r="10" spans="1:10" ht="12.95" customHeight="1">
      <c r="B10" s="140"/>
      <c r="C10" s="1174"/>
      <c r="D10" s="1187"/>
      <c r="E10" s="1174"/>
      <c r="G10" s="1166"/>
      <c r="H10" s="1169" t="s">
        <v>874</v>
      </c>
      <c r="I10" s="1184" t="s">
        <v>881</v>
      </c>
      <c r="J10" s="1169" t="s">
        <v>1200</v>
      </c>
    </row>
    <row r="11" spans="1:10" ht="12.95" customHeight="1">
      <c r="B11" s="140" t="s">
        <v>1140</v>
      </c>
      <c r="C11" s="1174" t="s">
        <v>532</v>
      </c>
      <c r="D11" s="1187" t="s">
        <v>1254</v>
      </c>
      <c r="E11" s="1174" t="s">
        <v>532</v>
      </c>
      <c r="G11" s="138"/>
      <c r="H11" s="1194"/>
      <c r="I11" s="1184"/>
      <c r="J11" s="1194"/>
    </row>
    <row r="12" spans="1:10" ht="12.95" customHeight="1">
      <c r="B12" s="140"/>
      <c r="C12" s="1174"/>
      <c r="D12" s="1187"/>
      <c r="E12" s="1174"/>
      <c r="G12" s="1167"/>
      <c r="H12" s="1170"/>
      <c r="I12" s="1184"/>
      <c r="J12" s="1170"/>
    </row>
    <row r="13" spans="1:10" ht="12.95" customHeight="1">
      <c r="B13" s="140" t="s">
        <v>375</v>
      </c>
      <c r="C13" s="1174" t="s">
        <v>532</v>
      </c>
      <c r="D13" s="1187" t="s">
        <v>567</v>
      </c>
      <c r="E13" s="1174" t="s">
        <v>532</v>
      </c>
      <c r="G13" s="140" t="s">
        <v>991</v>
      </c>
      <c r="H13" s="1174" t="s">
        <v>532</v>
      </c>
      <c r="I13" s="1187" t="s">
        <v>1255</v>
      </c>
      <c r="J13" s="1174" t="s">
        <v>532</v>
      </c>
    </row>
    <row r="14" spans="1:10" ht="12.95" customHeight="1">
      <c r="B14" s="140"/>
      <c r="C14" s="1174"/>
      <c r="D14" s="1187"/>
      <c r="E14" s="1174"/>
      <c r="G14" s="140"/>
      <c r="H14" s="1174"/>
      <c r="I14" s="1187"/>
      <c r="J14" s="1174"/>
    </row>
    <row r="15" spans="1:10" ht="12.95" customHeight="1">
      <c r="C15" s="1175"/>
      <c r="D15" s="242"/>
      <c r="E15" s="1175"/>
      <c r="G15" s="1192"/>
      <c r="H15" s="1193"/>
      <c r="I15" s="1198"/>
      <c r="J15" s="1193"/>
    </row>
    <row r="16" spans="1:10" ht="12.95" customHeight="1">
      <c r="B16" s="1166"/>
      <c r="C16" s="1169" t="s">
        <v>874</v>
      </c>
      <c r="D16" s="1178" t="s">
        <v>1219</v>
      </c>
      <c r="E16" s="1169" t="s">
        <v>1200</v>
      </c>
      <c r="G16" s="1166"/>
      <c r="H16" s="1169" t="s">
        <v>874</v>
      </c>
      <c r="I16" s="1178" t="s">
        <v>1214</v>
      </c>
      <c r="J16" s="1169" t="s">
        <v>1200</v>
      </c>
    </row>
    <row r="17" spans="2:10" ht="12.95" customHeight="1">
      <c r="B17" s="1167"/>
      <c r="C17" s="1170"/>
      <c r="D17" s="1179"/>
      <c r="E17" s="1170"/>
      <c r="G17" s="1167"/>
      <c r="H17" s="1170"/>
      <c r="I17" s="1179"/>
      <c r="J17" s="1170"/>
    </row>
    <row r="18" spans="2:10" ht="12.95" customHeight="1">
      <c r="B18" s="140" t="s">
        <v>1228</v>
      </c>
      <c r="C18" s="1174" t="s">
        <v>532</v>
      </c>
      <c r="D18" s="1187" t="s">
        <v>1257</v>
      </c>
      <c r="E18" s="1174" t="s">
        <v>532</v>
      </c>
      <c r="G18" s="1166" t="s">
        <v>1233</v>
      </c>
      <c r="H18" s="1171" t="s">
        <v>532</v>
      </c>
      <c r="I18" s="1188" t="s">
        <v>863</v>
      </c>
      <c r="J18" s="1171" t="s">
        <v>532</v>
      </c>
    </row>
    <row r="19" spans="2:10" ht="12.95" customHeight="1">
      <c r="B19" s="140"/>
      <c r="C19" s="1174"/>
      <c r="D19" s="1187"/>
      <c r="E19" s="1174"/>
      <c r="G19" s="138"/>
      <c r="H19" s="1172"/>
      <c r="I19" s="1189"/>
      <c r="J19" s="1172"/>
    </row>
    <row r="20" spans="2:10" ht="12.95" customHeight="1">
      <c r="B20" s="1166" t="s">
        <v>441</v>
      </c>
      <c r="C20" s="1171" t="s">
        <v>532</v>
      </c>
      <c r="D20" s="1188" t="s">
        <v>606</v>
      </c>
      <c r="E20" s="1171" t="s">
        <v>532</v>
      </c>
      <c r="G20" s="1167"/>
      <c r="H20" s="1173"/>
      <c r="I20" s="1190"/>
      <c r="J20" s="1173"/>
    </row>
    <row r="21" spans="2:10" ht="12.95" customHeight="1">
      <c r="B21" s="138"/>
      <c r="C21" s="1172"/>
      <c r="D21" s="1189"/>
      <c r="E21" s="1172"/>
      <c r="G21" s="1166" t="s">
        <v>1236</v>
      </c>
      <c r="H21" s="1171" t="s">
        <v>532</v>
      </c>
      <c r="I21" s="1188" t="s">
        <v>1259</v>
      </c>
      <c r="J21" s="1171" t="s">
        <v>532</v>
      </c>
    </row>
    <row r="22" spans="2:10" ht="12.95" customHeight="1">
      <c r="B22" s="1167"/>
      <c r="C22" s="1173"/>
      <c r="D22" s="1190"/>
      <c r="E22" s="1173"/>
      <c r="G22" s="138"/>
      <c r="H22" s="1172"/>
      <c r="I22" s="1189"/>
      <c r="J22" s="1172"/>
    </row>
    <row r="23" spans="2:10" ht="12.95" customHeight="1">
      <c r="B23" s="1166" t="s">
        <v>1239</v>
      </c>
      <c r="C23" s="1171" t="s">
        <v>532</v>
      </c>
      <c r="D23" s="1188" t="s">
        <v>93</v>
      </c>
      <c r="E23" s="1171" t="s">
        <v>532</v>
      </c>
      <c r="G23" s="1167"/>
      <c r="H23" s="1173"/>
      <c r="I23" s="1190"/>
      <c r="J23" s="1173"/>
    </row>
    <row r="24" spans="2:10" ht="12.95" customHeight="1">
      <c r="B24" s="138"/>
      <c r="C24" s="1172"/>
      <c r="D24" s="1189"/>
      <c r="E24" s="1172"/>
      <c r="G24" s="1192"/>
      <c r="H24" s="1193"/>
      <c r="I24" s="1199"/>
      <c r="J24" s="1193"/>
    </row>
    <row r="25" spans="2:10" ht="12.95" customHeight="1">
      <c r="B25" s="1167"/>
      <c r="C25" s="1173"/>
      <c r="D25" s="1190"/>
      <c r="E25" s="1173"/>
      <c r="G25" s="140"/>
      <c r="H25" s="1176" t="s">
        <v>874</v>
      </c>
      <c r="I25" s="1184" t="s">
        <v>1226</v>
      </c>
      <c r="J25" s="1176" t="s">
        <v>1200</v>
      </c>
    </row>
    <row r="26" spans="2:10" ht="12.95" customHeight="1">
      <c r="B26" s="140" t="s">
        <v>1207</v>
      </c>
      <c r="C26" s="1174" t="s">
        <v>532</v>
      </c>
      <c r="D26" s="1187" t="s">
        <v>1261</v>
      </c>
      <c r="E26" s="1174" t="s">
        <v>532</v>
      </c>
      <c r="G26" s="140"/>
      <c r="H26" s="1176"/>
      <c r="I26" s="1184"/>
      <c r="J26" s="1176"/>
    </row>
    <row r="27" spans="2:10" ht="12.95" customHeight="1">
      <c r="B27" s="140"/>
      <c r="C27" s="1174"/>
      <c r="D27" s="1187"/>
      <c r="E27" s="1174"/>
      <c r="G27" s="1166" t="s">
        <v>1028</v>
      </c>
      <c r="H27" s="1171" t="s">
        <v>532</v>
      </c>
      <c r="I27" s="1188" t="s">
        <v>1158</v>
      </c>
      <c r="J27" s="1171" t="s">
        <v>532</v>
      </c>
    </row>
    <row r="28" spans="2:10" ht="12.95" customHeight="1">
      <c r="B28" s="140" t="s">
        <v>1215</v>
      </c>
      <c r="C28" s="1174" t="s">
        <v>532</v>
      </c>
      <c r="D28" s="1187" t="s">
        <v>1263</v>
      </c>
      <c r="E28" s="1174" t="s">
        <v>532</v>
      </c>
      <c r="G28" s="138"/>
      <c r="H28" s="1172"/>
      <c r="I28" s="1189"/>
      <c r="J28" s="1172"/>
    </row>
    <row r="29" spans="2:10" ht="12.95" customHeight="1">
      <c r="B29" s="140"/>
      <c r="C29" s="1174"/>
      <c r="D29" s="1187"/>
      <c r="E29" s="1174"/>
      <c r="G29" s="1167"/>
      <c r="H29" s="1173"/>
      <c r="I29" s="1190"/>
      <c r="J29" s="1173"/>
    </row>
    <row r="30" spans="2:10" ht="12.95" customHeight="1">
      <c r="C30" s="1175"/>
      <c r="D30" s="242"/>
      <c r="E30" s="1175"/>
      <c r="G30" s="140" t="s">
        <v>1181</v>
      </c>
      <c r="H30" s="1174" t="s">
        <v>532</v>
      </c>
      <c r="I30" s="1186" t="s">
        <v>659</v>
      </c>
      <c r="J30" s="1174" t="s">
        <v>532</v>
      </c>
    </row>
    <row r="31" spans="2:10" ht="12.95" customHeight="1">
      <c r="B31" s="1166"/>
      <c r="C31" s="1169" t="s">
        <v>874</v>
      </c>
      <c r="D31" s="1178" t="s">
        <v>60</v>
      </c>
      <c r="E31" s="1169" t="s">
        <v>1200</v>
      </c>
      <c r="G31" s="140"/>
      <c r="H31" s="1174"/>
      <c r="I31" s="1186"/>
      <c r="J31" s="1174"/>
    </row>
    <row r="32" spans="2:10" ht="12.95" customHeight="1">
      <c r="B32" s="1167"/>
      <c r="C32" s="1170"/>
      <c r="D32" s="1179"/>
      <c r="E32" s="1170"/>
      <c r="G32" s="140" t="s">
        <v>186</v>
      </c>
      <c r="H32" s="1174" t="s">
        <v>532</v>
      </c>
      <c r="I32" s="1186" t="s">
        <v>1223</v>
      </c>
      <c r="J32" s="1174" t="s">
        <v>532</v>
      </c>
    </row>
    <row r="33" spans="2:10" ht="12.95" customHeight="1">
      <c r="B33" s="1166" t="s">
        <v>1264</v>
      </c>
      <c r="C33" s="1171" t="s">
        <v>532</v>
      </c>
      <c r="D33" s="1191" t="s">
        <v>1265</v>
      </c>
      <c r="E33" s="1171" t="s">
        <v>532</v>
      </c>
      <c r="G33" s="140"/>
      <c r="H33" s="1174"/>
      <c r="I33" s="1186"/>
      <c r="J33" s="1174"/>
    </row>
    <row r="34" spans="2:10" ht="12.95" customHeight="1">
      <c r="B34" s="138"/>
      <c r="C34" s="1172"/>
      <c r="D34" s="1181"/>
      <c r="E34" s="1172"/>
      <c r="G34" s="1166" t="s">
        <v>1264</v>
      </c>
      <c r="H34" s="1171" t="s">
        <v>532</v>
      </c>
      <c r="I34" s="1200" t="s">
        <v>1235</v>
      </c>
      <c r="J34" s="1171" t="s">
        <v>532</v>
      </c>
    </row>
    <row r="35" spans="2:10" ht="12.95" customHeight="1">
      <c r="B35" s="1167"/>
      <c r="C35" s="1173"/>
      <c r="D35" s="1182"/>
      <c r="E35" s="1173"/>
      <c r="G35" s="138"/>
      <c r="H35" s="1172"/>
      <c r="I35" s="1189"/>
      <c r="J35" s="1172"/>
    </row>
    <row r="36" spans="2:10" ht="12.95" customHeight="1">
      <c r="B36" s="140" t="s">
        <v>632</v>
      </c>
      <c r="C36" s="1174" t="s">
        <v>532</v>
      </c>
      <c r="D36" s="1185" t="s">
        <v>1267</v>
      </c>
      <c r="E36" s="1174" t="s">
        <v>532</v>
      </c>
      <c r="G36" s="138"/>
      <c r="H36" s="1172"/>
      <c r="I36" s="1189"/>
      <c r="J36" s="1172"/>
    </row>
    <row r="37" spans="2:10" ht="12.95" customHeight="1">
      <c r="B37" s="140"/>
      <c r="C37" s="1174"/>
      <c r="D37" s="1183"/>
      <c r="E37" s="1174"/>
      <c r="G37" s="1167"/>
      <c r="H37" s="1173"/>
      <c r="I37" s="1190"/>
      <c r="J37" s="1173"/>
    </row>
    <row r="38" spans="2:10" ht="12.95" customHeight="1">
      <c r="B38" s="140"/>
      <c r="C38" s="1174"/>
      <c r="D38" s="1183"/>
      <c r="E38" s="1174"/>
      <c r="G38" s="140" t="s">
        <v>1270</v>
      </c>
      <c r="H38" s="1174" t="s">
        <v>532</v>
      </c>
      <c r="I38" s="1186" t="s">
        <v>1237</v>
      </c>
      <c r="J38" s="1174" t="s">
        <v>532</v>
      </c>
    </row>
    <row r="39" spans="2:10" ht="12.75" customHeight="1">
      <c r="C39" s="1175"/>
      <c r="D39" s="521"/>
      <c r="E39" s="1175"/>
      <c r="G39" s="140"/>
      <c r="H39" s="1174"/>
      <c r="I39" s="1186"/>
      <c r="J39" s="1174"/>
    </row>
    <row r="40" spans="2:10" ht="12.75" customHeight="1">
      <c r="C40" s="1175"/>
      <c r="D40" s="521"/>
      <c r="E40" s="1175"/>
      <c r="G40" s="1164"/>
      <c r="H40" s="1175"/>
      <c r="I40" s="95"/>
      <c r="J40" s="1175"/>
    </row>
    <row r="41" spans="2:10">
      <c r="B41" s="1168" t="s">
        <v>97</v>
      </c>
      <c r="C41" s="1168"/>
      <c r="D41" s="1168"/>
      <c r="E41" s="1168"/>
      <c r="F41" s="1168"/>
      <c r="G41" s="1168"/>
      <c r="H41" s="1168"/>
      <c r="I41" s="1168"/>
    </row>
    <row r="42" spans="2:10" ht="35.25" customHeight="1">
      <c r="B42" s="521" t="s">
        <v>744</v>
      </c>
      <c r="C42" s="521"/>
      <c r="D42" s="521"/>
      <c r="E42" s="521"/>
      <c r="F42" s="521"/>
      <c r="G42" s="521"/>
      <c r="H42" s="521"/>
      <c r="I42" s="521"/>
    </row>
  </sheetData>
  <mergeCells count="111">
    <mergeCell ref="D3:I3"/>
    <mergeCell ref="B41:I41"/>
    <mergeCell ref="B42:I42"/>
    <mergeCell ref="B5:B6"/>
    <mergeCell ref="C5:C6"/>
    <mergeCell ref="D5:D6"/>
    <mergeCell ref="E5:E6"/>
    <mergeCell ref="G5:G6"/>
    <mergeCell ref="H5:H6"/>
    <mergeCell ref="I5:I6"/>
    <mergeCell ref="J5:J6"/>
    <mergeCell ref="B7:B8"/>
    <mergeCell ref="C7:C8"/>
    <mergeCell ref="D7:D8"/>
    <mergeCell ref="E7:E8"/>
    <mergeCell ref="G7:G8"/>
    <mergeCell ref="H7:H8"/>
    <mergeCell ref="I7:I8"/>
    <mergeCell ref="J7:J8"/>
    <mergeCell ref="B9:B10"/>
    <mergeCell ref="C9:C10"/>
    <mergeCell ref="D9:D10"/>
    <mergeCell ref="E9:E10"/>
    <mergeCell ref="G10:G12"/>
    <mergeCell ref="H10:H12"/>
    <mergeCell ref="I10:I12"/>
    <mergeCell ref="J10:J12"/>
    <mergeCell ref="B11:B12"/>
    <mergeCell ref="C11:C12"/>
    <mergeCell ref="D11:D12"/>
    <mergeCell ref="E11:E12"/>
    <mergeCell ref="B13:B14"/>
    <mergeCell ref="C13:C14"/>
    <mergeCell ref="D13:D14"/>
    <mergeCell ref="E13:E14"/>
    <mergeCell ref="G13:G14"/>
    <mergeCell ref="H13:H14"/>
    <mergeCell ref="I13:I14"/>
    <mergeCell ref="J13:J14"/>
    <mergeCell ref="B16:B17"/>
    <mergeCell ref="C16:C17"/>
    <mergeCell ref="D16:D17"/>
    <mergeCell ref="E16:E17"/>
    <mergeCell ref="G16:G17"/>
    <mergeCell ref="H16:H17"/>
    <mergeCell ref="I16:I17"/>
    <mergeCell ref="J16:J17"/>
    <mergeCell ref="B18:B19"/>
    <mergeCell ref="C18:C19"/>
    <mergeCell ref="D18:D19"/>
    <mergeCell ref="E18:E19"/>
    <mergeCell ref="G18:G20"/>
    <mergeCell ref="H18:H20"/>
    <mergeCell ref="I18:I20"/>
    <mergeCell ref="J18:J20"/>
    <mergeCell ref="B20:B22"/>
    <mergeCell ref="C20:C22"/>
    <mergeCell ref="D20:D22"/>
    <mergeCell ref="E20:E22"/>
    <mergeCell ref="G21:G23"/>
    <mergeCell ref="H21:H23"/>
    <mergeCell ref="I21:I23"/>
    <mergeCell ref="J21:J23"/>
    <mergeCell ref="B23:B25"/>
    <mergeCell ref="C23:C25"/>
    <mergeCell ref="D23:D25"/>
    <mergeCell ref="E23:E25"/>
    <mergeCell ref="G25:G26"/>
    <mergeCell ref="H25:H26"/>
    <mergeCell ref="I25:I26"/>
    <mergeCell ref="J25:J26"/>
    <mergeCell ref="B26:B27"/>
    <mergeCell ref="C26:C27"/>
    <mergeCell ref="D26:D27"/>
    <mergeCell ref="E26:E27"/>
    <mergeCell ref="G27:G29"/>
    <mergeCell ref="H27:H29"/>
    <mergeCell ref="I27:I29"/>
    <mergeCell ref="J27:J29"/>
    <mergeCell ref="B28:B29"/>
    <mergeCell ref="C28:C29"/>
    <mergeCell ref="D28:D29"/>
    <mergeCell ref="E28:E29"/>
    <mergeCell ref="G30:G31"/>
    <mergeCell ref="H30:H31"/>
    <mergeCell ref="I30:I31"/>
    <mergeCell ref="J30:J31"/>
    <mergeCell ref="B31:B32"/>
    <mergeCell ref="C31:C32"/>
    <mergeCell ref="D31:D32"/>
    <mergeCell ref="E31:E32"/>
    <mergeCell ref="G32:G33"/>
    <mergeCell ref="H32:H33"/>
    <mergeCell ref="I32:I33"/>
    <mergeCell ref="J32:J33"/>
    <mergeCell ref="B33:B35"/>
    <mergeCell ref="C33:C35"/>
    <mergeCell ref="D33:D35"/>
    <mergeCell ref="E33:E35"/>
    <mergeCell ref="G34:G37"/>
    <mergeCell ref="H34:H37"/>
    <mergeCell ref="I34:I37"/>
    <mergeCell ref="J34:J37"/>
    <mergeCell ref="B36:B38"/>
    <mergeCell ref="C36:C38"/>
    <mergeCell ref="D36:D38"/>
    <mergeCell ref="E36:E38"/>
    <mergeCell ref="G38:G39"/>
    <mergeCell ref="H38:H39"/>
    <mergeCell ref="I38:I39"/>
    <mergeCell ref="J38:J39"/>
  </mergeCells>
  <phoneticPr fontId="7"/>
  <dataValidations count="1">
    <dataValidation type="list" allowBlank="1" showDropDown="0" showInputMessage="1" showErrorMessage="1" prompt="該当する場合「☑」を選択" sqref="C30 H7 C7 J13 E7 C9 E9 E15 C15 E20 C13 E13 C20 E30 C33 E33 C36 E36 C26 E28 C28 E26 H13 J7 J34 J30 H32 H38 C11 E11 C18 E18 E23 C23 J18 H18 J21 H21 J27 H27 H30 H34 J32 J38">
      <formula1>"□,☑"</formula1>
    </dataValidation>
  </dataValidations>
  <pageMargins left="0.7" right="0.7" top="0.75" bottom="0.75" header="0.3" footer="0.3"/>
  <pageSetup paperSize="9" scale="91" fitToWidth="1" fitToHeight="1" orientation="landscape" usePrinterDefaults="1" r:id="rId1"/>
  <drawing r:id="rId2"/>
  <legacyDrawing r:id="rId3"/>
  <mc:AlternateContent>
    <mc:Choice xmlns:x14="http://schemas.microsoft.com/office/spreadsheetml/2009/9/main" Requires="x14">
      <controls>
        <mc:AlternateContent>
          <mc:Choice Requires="x14">
            <control shapeId="44042" r:id="rId4" name="チェック 10">
              <controlPr defaultSize="0" autoFill="0" autoLine="0" autoPict="0">
                <anchor moveWithCells="1">
                  <from xmlns:xdr="http://schemas.openxmlformats.org/drawingml/2006/spreadsheetDrawing">
                    <xdr:col>8</xdr:col>
                    <xdr:colOff>761365</xdr:colOff>
                    <xdr:row>34</xdr:row>
                    <xdr:rowOff>142875</xdr:rowOff>
                  </from>
                  <to xmlns:xdr="http://schemas.openxmlformats.org/drawingml/2006/spreadsheetDrawing">
                    <xdr:col>8</xdr:col>
                    <xdr:colOff>1094740</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23"/>
  <sheetViews>
    <sheetView view="pageBreakPreview" zoomScaleSheetLayoutView="100" workbookViewId="0"/>
  </sheetViews>
  <sheetFormatPr defaultColWidth="4.125" defaultRowHeight="18" customHeight="1"/>
  <cols>
    <col min="1" max="1" width="1.875" style="267" customWidth="1"/>
    <col min="2" max="2" width="4.625" style="267" customWidth="1"/>
    <col min="3" max="3" width="7.25" style="267" customWidth="1"/>
    <col min="4" max="4" width="3.375" style="267" customWidth="1"/>
    <col min="5" max="5" width="11.375" style="267" customWidth="1"/>
    <col min="6" max="6" width="10.375" style="267" customWidth="1"/>
    <col min="7" max="7" width="7.75" style="267" customWidth="1"/>
    <col min="8" max="8" width="3.375" style="267" customWidth="1"/>
    <col min="9" max="9" width="7.375" style="267" customWidth="1"/>
    <col min="10" max="10" width="3.375" style="267" customWidth="1"/>
    <col min="11" max="11" width="8" style="267" customWidth="1"/>
    <col min="12" max="12" width="15.25" style="267" customWidth="1"/>
    <col min="13" max="13" width="7.375" style="267" customWidth="1"/>
    <col min="14" max="14" width="12.25" style="267" customWidth="1"/>
    <col min="15" max="15" width="2.625" style="267" customWidth="1"/>
    <col min="16" max="16" width="5.875" style="267" customWidth="1"/>
    <col min="17" max="122" width="4.625" style="267" customWidth="1"/>
    <col min="123" max="255" width="8.625" style="267" customWidth="1"/>
    <col min="256" max="16384" width="4.125" style="267"/>
  </cols>
  <sheetData>
    <row r="2" spans="1:34" ht="24.4" customHeight="1">
      <c r="B2" s="625" t="s">
        <v>1087</v>
      </c>
      <c r="C2" s="662"/>
      <c r="D2" s="662"/>
      <c r="E2" s="662"/>
      <c r="F2" s="662"/>
      <c r="G2" s="662"/>
      <c r="H2" s="662"/>
      <c r="I2" s="662"/>
      <c r="J2" s="662"/>
      <c r="K2" s="662"/>
      <c r="L2" s="662"/>
      <c r="M2" s="662"/>
      <c r="N2" s="697"/>
    </row>
    <row r="3" spans="1:34" ht="21.75" customHeight="1">
      <c r="B3" s="471"/>
      <c r="C3" s="471"/>
      <c r="D3" s="471"/>
      <c r="E3" s="471"/>
    </row>
    <row r="4" spans="1:34" ht="19.7" customHeight="1">
      <c r="A4" s="1201" t="s">
        <v>1271</v>
      </c>
      <c r="B4" s="240"/>
      <c r="C4" s="240"/>
      <c r="D4" s="240"/>
      <c r="E4" s="240"/>
      <c r="F4" s="240"/>
      <c r="G4" s="240"/>
      <c r="H4" s="240"/>
      <c r="I4" s="240"/>
    </row>
    <row r="5" spans="1:34" ht="20.25" customHeight="1">
      <c r="A5" s="1201"/>
      <c r="B5" s="288" t="s">
        <v>583</v>
      </c>
      <c r="C5" s="288"/>
      <c r="F5" s="1220"/>
      <c r="G5" s="1220"/>
      <c r="H5" s="1223"/>
      <c r="I5" s="1223"/>
    </row>
    <row r="6" spans="1:34" ht="30.75" customHeight="1">
      <c r="A6" s="271"/>
      <c r="B6" s="1202" t="str">
        <f>はじめに!D5</f>
        <v>〇〇集落協定</v>
      </c>
      <c r="C6" s="1213"/>
      <c r="D6" s="1213"/>
      <c r="E6" s="1213"/>
      <c r="F6" s="1213"/>
      <c r="G6" s="1213"/>
      <c r="H6" s="1213"/>
      <c r="I6" s="1213"/>
      <c r="J6" s="1213"/>
      <c r="K6" s="1213"/>
      <c r="L6" s="1213"/>
      <c r="M6" s="1225"/>
    </row>
    <row r="7" spans="1:34" ht="20.100000000000001" customHeight="1">
      <c r="A7" s="271"/>
      <c r="B7" s="1203"/>
      <c r="C7" s="1203"/>
      <c r="D7" s="1218"/>
      <c r="E7" s="1218"/>
      <c r="F7" s="1218"/>
      <c r="G7" s="1218"/>
      <c r="H7" s="1224"/>
      <c r="I7" s="1224"/>
      <c r="J7" s="1218"/>
      <c r="K7" s="1218"/>
      <c r="L7" s="1218"/>
      <c r="M7" s="1226"/>
    </row>
    <row r="8" spans="1:34" s="288" customFormat="1" ht="22.5" customHeight="1">
      <c r="A8" s="1201"/>
      <c r="B8" s="288" t="s">
        <v>785</v>
      </c>
      <c r="C8" s="288"/>
      <c r="D8" s="288"/>
      <c r="E8" s="288"/>
      <c r="F8" s="288"/>
      <c r="G8" s="288"/>
      <c r="H8" s="288"/>
      <c r="I8" s="288"/>
      <c r="J8" s="288"/>
      <c r="K8" s="288"/>
      <c r="L8" s="288"/>
      <c r="M8" s="448"/>
      <c r="N8" s="448"/>
      <c r="O8" s="288"/>
      <c r="P8" s="288"/>
      <c r="Q8" s="1228"/>
      <c r="R8" s="288"/>
      <c r="S8" s="288"/>
      <c r="T8" s="288"/>
      <c r="U8" s="288"/>
      <c r="V8" s="288"/>
      <c r="W8" s="288"/>
      <c r="X8" s="288"/>
      <c r="Y8" s="288"/>
      <c r="Z8" s="288"/>
      <c r="AA8" s="288"/>
      <c r="AB8" s="288"/>
      <c r="AC8" s="288"/>
      <c r="AD8" s="288"/>
      <c r="AE8" s="288"/>
      <c r="AF8" s="288"/>
      <c r="AG8" s="288"/>
      <c r="AH8" s="288"/>
    </row>
    <row r="9" spans="1:34" ht="24" customHeight="1">
      <c r="A9" s="271"/>
      <c r="B9" s="1204" t="s">
        <v>200</v>
      </c>
      <c r="C9" s="1204"/>
      <c r="D9" s="1204"/>
      <c r="E9" s="1204"/>
      <c r="F9" s="1221" t="s">
        <v>960</v>
      </c>
      <c r="G9" s="1221"/>
      <c r="H9" s="1221"/>
      <c r="I9" s="1221"/>
      <c r="J9" s="1221"/>
      <c r="K9" s="1221"/>
      <c r="L9" s="1221"/>
    </row>
    <row r="10" spans="1:34" ht="24" customHeight="1">
      <c r="A10" s="271"/>
      <c r="B10" s="1204" t="s">
        <v>1022</v>
      </c>
      <c r="C10" s="1204"/>
      <c r="D10" s="1204"/>
      <c r="E10" s="1204"/>
      <c r="F10" s="1222"/>
      <c r="G10" s="1222"/>
      <c r="H10" s="1222"/>
      <c r="I10" s="1222"/>
      <c r="J10" s="1222"/>
      <c r="K10" s="1222"/>
      <c r="L10" s="1222"/>
    </row>
    <row r="11" spans="1:34" ht="24" customHeight="1">
      <c r="A11" s="271"/>
      <c r="B11" s="1204" t="s">
        <v>503</v>
      </c>
      <c r="C11" s="1204"/>
      <c r="D11" s="1204"/>
      <c r="E11" s="1204"/>
      <c r="F11" s="1222"/>
      <c r="G11" s="1222"/>
      <c r="H11" s="1222"/>
      <c r="I11" s="1222"/>
      <c r="J11" s="1222"/>
      <c r="K11" s="1222"/>
      <c r="L11" s="1222"/>
    </row>
    <row r="12" spans="1:34" ht="24" customHeight="1">
      <c r="A12" s="271"/>
      <c r="B12" s="1204" t="s">
        <v>1096</v>
      </c>
      <c r="C12" s="1204"/>
      <c r="D12" s="1204"/>
      <c r="E12" s="1204"/>
      <c r="F12" s="1222"/>
      <c r="G12" s="1222"/>
      <c r="H12" s="1222"/>
      <c r="I12" s="1222"/>
      <c r="J12" s="1222"/>
      <c r="K12" s="1222"/>
      <c r="L12" s="1222"/>
    </row>
    <row r="13" spans="1:34" ht="94.5" customHeight="1">
      <c r="A13" s="271"/>
      <c r="B13" s="1205" t="s">
        <v>971</v>
      </c>
      <c r="C13" s="1205"/>
      <c r="D13" s="1205"/>
      <c r="E13" s="1205"/>
      <c r="F13" s="1205"/>
      <c r="G13" s="1205"/>
      <c r="H13" s="1205"/>
      <c r="I13" s="1205"/>
      <c r="J13" s="1205"/>
      <c r="K13" s="1205"/>
      <c r="L13" s="1205"/>
      <c r="M13" s="1227"/>
      <c r="N13" s="1227"/>
      <c r="O13" s="1227"/>
      <c r="P13" s="1227"/>
      <c r="Q13" s="1227"/>
      <c r="R13" s="1227"/>
      <c r="S13" s="1227"/>
      <c r="T13" s="1227"/>
      <c r="U13" s="1227"/>
      <c r="V13" s="1227"/>
      <c r="W13" s="1227"/>
      <c r="X13" s="1227"/>
      <c r="Y13" s="1227"/>
      <c r="Z13" s="1227"/>
      <c r="AA13" s="1227"/>
      <c r="AB13" s="1227"/>
      <c r="AC13" s="1227"/>
      <c r="AD13" s="1227"/>
      <c r="AE13" s="1227"/>
      <c r="AF13" s="1227"/>
      <c r="AG13" s="1227"/>
      <c r="AH13" s="1227"/>
    </row>
    <row r="14" spans="1:34" ht="20.100000000000001" customHeight="1">
      <c r="A14" s="271"/>
      <c r="B14" s="1206"/>
      <c r="C14" s="1206"/>
      <c r="D14" s="1206"/>
      <c r="E14" s="1206"/>
      <c r="F14" s="1206"/>
      <c r="G14" s="1206"/>
      <c r="H14" s="1206"/>
      <c r="I14" s="1206"/>
      <c r="J14" s="1206"/>
      <c r="K14" s="1206"/>
      <c r="L14" s="1206"/>
      <c r="M14" s="1206"/>
      <c r="N14" s="1206"/>
      <c r="O14" s="1227"/>
      <c r="P14" s="1227"/>
      <c r="Q14" s="1227"/>
      <c r="R14" s="1227"/>
      <c r="S14" s="1227"/>
      <c r="T14" s="1227"/>
      <c r="U14" s="1227"/>
      <c r="V14" s="1227"/>
      <c r="W14" s="1227"/>
      <c r="X14" s="1227"/>
      <c r="Y14" s="1227"/>
      <c r="Z14" s="1227"/>
      <c r="AA14" s="1227"/>
      <c r="AB14" s="1227"/>
      <c r="AC14" s="1227"/>
      <c r="AD14" s="1227"/>
      <c r="AE14" s="1227"/>
      <c r="AF14" s="1227"/>
      <c r="AG14" s="1227"/>
      <c r="AH14" s="1227"/>
    </row>
    <row r="15" spans="1:34" s="288" customFormat="1" ht="22.5" customHeight="1">
      <c r="A15" s="1201"/>
      <c r="B15" s="288" t="s">
        <v>1104</v>
      </c>
      <c r="C15" s="288"/>
      <c r="D15" s="288"/>
      <c r="E15" s="288"/>
      <c r="F15" s="288"/>
      <c r="G15" s="288"/>
      <c r="H15" s="288"/>
      <c r="I15" s="288"/>
      <c r="J15" s="288"/>
      <c r="K15" s="288"/>
      <c r="L15" s="288"/>
      <c r="M15" s="448"/>
      <c r="N15" s="448"/>
      <c r="O15" s="288"/>
      <c r="P15" s="288"/>
      <c r="Q15" s="1228"/>
      <c r="R15" s="288"/>
      <c r="S15" s="288"/>
      <c r="T15" s="288"/>
      <c r="U15" s="288"/>
      <c r="V15" s="288"/>
      <c r="W15" s="288"/>
      <c r="X15" s="288"/>
      <c r="Y15" s="288"/>
      <c r="Z15" s="288"/>
      <c r="AA15" s="288"/>
      <c r="AB15" s="288"/>
      <c r="AC15" s="288"/>
      <c r="AD15" s="288"/>
      <c r="AE15" s="288"/>
      <c r="AF15" s="288"/>
      <c r="AG15" s="288"/>
      <c r="AH15" s="288"/>
    </row>
    <row r="16" spans="1:34" ht="24" customHeight="1">
      <c r="A16" s="271"/>
      <c r="B16" s="1207" t="s">
        <v>982</v>
      </c>
      <c r="C16" s="1207"/>
      <c r="D16" s="1207" t="s">
        <v>1274</v>
      </c>
      <c r="E16" s="1207"/>
      <c r="F16" s="1207"/>
      <c r="G16" s="1207" t="s">
        <v>1275</v>
      </c>
      <c r="H16" s="1207"/>
      <c r="I16" s="1207"/>
      <c r="J16" s="1207"/>
      <c r="K16" s="1207"/>
      <c r="L16" s="1207" t="s">
        <v>1016</v>
      </c>
      <c r="M16" s="1207"/>
    </row>
    <row r="17" spans="1:34" ht="47.65" customHeight="1">
      <c r="A17" s="271"/>
      <c r="B17" s="1208" t="s">
        <v>727</v>
      </c>
      <c r="C17" s="1214"/>
      <c r="D17" s="1219" t="s">
        <v>332</v>
      </c>
      <c r="E17" s="1219"/>
      <c r="F17" s="1219"/>
      <c r="G17" s="1219" t="s">
        <v>211</v>
      </c>
      <c r="H17" s="1219"/>
      <c r="I17" s="1219"/>
      <c r="J17" s="1219"/>
      <c r="K17" s="1219"/>
      <c r="L17" s="1219" t="s">
        <v>1193</v>
      </c>
      <c r="M17" s="1219"/>
    </row>
    <row r="18" spans="1:34" ht="85.9" customHeight="1">
      <c r="A18" s="271"/>
      <c r="B18" s="1209"/>
      <c r="C18" s="1215"/>
      <c r="D18" s="1204"/>
      <c r="E18" s="1204"/>
      <c r="F18" s="1204"/>
      <c r="G18" s="1204" t="s">
        <v>1232</v>
      </c>
      <c r="H18" s="1204"/>
      <c r="I18" s="1204"/>
      <c r="J18" s="1204"/>
      <c r="K18" s="1204"/>
      <c r="L18" s="1204"/>
      <c r="M18" s="1204"/>
    </row>
    <row r="19" spans="1:34" ht="43.15" customHeight="1">
      <c r="A19" s="271"/>
      <c r="B19" s="1210" t="s">
        <v>727</v>
      </c>
      <c r="C19" s="1216"/>
      <c r="D19" s="1204" t="s">
        <v>496</v>
      </c>
      <c r="E19" s="1204"/>
      <c r="F19" s="1204"/>
      <c r="G19" s="1204" t="s">
        <v>1276</v>
      </c>
      <c r="H19" s="1204"/>
      <c r="I19" s="1204"/>
      <c r="J19" s="1204"/>
      <c r="K19" s="1204"/>
      <c r="L19" s="1204" t="s">
        <v>284</v>
      </c>
      <c r="M19" s="1204"/>
    </row>
    <row r="20" spans="1:34" ht="62.65" customHeight="1">
      <c r="A20" s="271"/>
      <c r="B20" s="1211"/>
      <c r="C20" s="1217"/>
      <c r="D20" s="1204"/>
      <c r="E20" s="1204"/>
      <c r="F20" s="1204"/>
      <c r="G20" s="1204" t="s">
        <v>1277</v>
      </c>
      <c r="H20" s="1204"/>
      <c r="I20" s="1204"/>
      <c r="J20" s="1204"/>
      <c r="K20" s="1204"/>
      <c r="L20" s="1204" t="s">
        <v>922</v>
      </c>
      <c r="M20" s="1204"/>
    </row>
    <row r="21" spans="1:34" ht="68.25" customHeight="1">
      <c r="A21" s="271"/>
      <c r="B21" s="1212" t="s">
        <v>727</v>
      </c>
      <c r="C21" s="1212"/>
      <c r="D21" s="1204" t="s">
        <v>161</v>
      </c>
      <c r="E21" s="1204"/>
      <c r="F21" s="1204"/>
      <c r="G21" s="1204" t="s">
        <v>579</v>
      </c>
      <c r="H21" s="1204"/>
      <c r="I21" s="1204"/>
      <c r="J21" s="1204"/>
      <c r="K21" s="1204"/>
      <c r="L21" s="1204" t="s">
        <v>698</v>
      </c>
      <c r="M21" s="1204"/>
    </row>
    <row r="22" spans="1:34" ht="288" customHeight="1">
      <c r="A22" s="271"/>
      <c r="B22" s="1205" t="s">
        <v>1216</v>
      </c>
      <c r="C22" s="1205"/>
      <c r="D22" s="1205"/>
      <c r="E22" s="1205"/>
      <c r="F22" s="1205"/>
      <c r="G22" s="1205"/>
      <c r="H22" s="1205"/>
      <c r="I22" s="1205"/>
      <c r="J22" s="1205"/>
      <c r="K22" s="1205"/>
      <c r="L22" s="1205"/>
      <c r="M22" s="1205"/>
      <c r="N22" s="1227"/>
      <c r="O22" s="1227"/>
      <c r="P22" s="1227"/>
      <c r="Q22" s="1227"/>
      <c r="R22" s="1227"/>
      <c r="S22" s="1227"/>
      <c r="T22" s="1227"/>
      <c r="U22" s="1227"/>
      <c r="V22" s="1227"/>
      <c r="W22" s="1227"/>
      <c r="X22" s="1227"/>
      <c r="Y22" s="1227"/>
      <c r="Z22" s="1227"/>
      <c r="AA22" s="1227"/>
      <c r="AB22" s="1227"/>
      <c r="AC22" s="1227"/>
      <c r="AD22" s="1227"/>
      <c r="AE22" s="1227"/>
      <c r="AF22" s="1227"/>
      <c r="AG22" s="1227"/>
      <c r="AH22" s="1227"/>
    </row>
    <row r="23" spans="1:34" ht="20.100000000000001" customHeight="1">
      <c r="A23" s="271"/>
      <c r="B23" s="1206"/>
      <c r="C23" s="1206"/>
      <c r="D23" s="1206"/>
      <c r="E23" s="1206"/>
      <c r="F23" s="1206"/>
      <c r="G23" s="1206"/>
      <c r="H23" s="1206"/>
      <c r="I23" s="1206"/>
      <c r="J23" s="1206"/>
      <c r="K23" s="1206"/>
      <c r="L23" s="1206"/>
      <c r="M23" s="1206"/>
      <c r="N23" s="1206"/>
      <c r="O23" s="1227"/>
      <c r="P23" s="1227"/>
      <c r="Q23" s="1227"/>
      <c r="R23" s="1227"/>
      <c r="S23" s="1227"/>
      <c r="T23" s="1227"/>
      <c r="U23" s="1227"/>
      <c r="V23" s="1227"/>
      <c r="W23" s="1227"/>
      <c r="X23" s="1227"/>
      <c r="Y23" s="1227"/>
      <c r="Z23" s="1227"/>
      <c r="AA23" s="1227"/>
      <c r="AB23" s="1227"/>
      <c r="AC23" s="1227"/>
      <c r="AD23" s="1227"/>
      <c r="AE23" s="1227"/>
      <c r="AF23" s="1227"/>
      <c r="AG23" s="1227"/>
      <c r="AH23" s="1227"/>
    </row>
  </sheetData>
  <mergeCells count="31">
    <mergeCell ref="B2:N2"/>
    <mergeCell ref="B6:M6"/>
    <mergeCell ref="B9:E9"/>
    <mergeCell ref="F9:L9"/>
    <mergeCell ref="B10:E10"/>
    <mergeCell ref="F10:L10"/>
    <mergeCell ref="B11:E11"/>
    <mergeCell ref="F11:L11"/>
    <mergeCell ref="B12:E12"/>
    <mergeCell ref="F12:L12"/>
    <mergeCell ref="B13:L13"/>
    <mergeCell ref="B16:C16"/>
    <mergeCell ref="D16:F16"/>
    <mergeCell ref="G16:K16"/>
    <mergeCell ref="L16:M16"/>
    <mergeCell ref="G17:K17"/>
    <mergeCell ref="G18:K18"/>
    <mergeCell ref="G19:K19"/>
    <mergeCell ref="L19:M19"/>
    <mergeCell ref="G20:K20"/>
    <mergeCell ref="L20:M20"/>
    <mergeCell ref="B21:C21"/>
    <mergeCell ref="D21:F21"/>
    <mergeCell ref="G21:K21"/>
    <mergeCell ref="L21:M21"/>
    <mergeCell ref="B22:M22"/>
    <mergeCell ref="B17:C18"/>
    <mergeCell ref="D17:F18"/>
    <mergeCell ref="L17:M18"/>
    <mergeCell ref="B19:C20"/>
    <mergeCell ref="D19:F20"/>
  </mergeCells>
  <phoneticPr fontId="7"/>
  <dataValidations count="1">
    <dataValidation type="list" allowBlank="1" showDropDown="0" showInputMessage="1" showErrorMessage="1" prompt="該当する場合「○」を記載" sqref="B17:C21">
      <formula1>"　,○,"</formula1>
    </dataValidation>
  </dataValidations>
  <printOptions horizontalCentered="1"/>
  <pageMargins left="0.59055118110236227" right="0.31496062992125984" top="0.55118110236220474" bottom="0.15748031496062992" header="0.31496062992125984" footer="0.31496062992125984"/>
  <pageSetup paperSize="9" scale="82"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70"/>
  <sheetViews>
    <sheetView view="pageBreakPreview" zoomScale="125" zoomScaleSheetLayoutView="125" workbookViewId="0"/>
  </sheetViews>
  <sheetFormatPr defaultColWidth="4.125" defaultRowHeight="18" customHeight="1"/>
  <cols>
    <col min="1" max="1" width="1.875" style="267" customWidth="1"/>
    <col min="2" max="3" width="9.625" style="267" customWidth="1"/>
    <col min="4" max="4" width="7.375" style="267" customWidth="1"/>
    <col min="5" max="5" width="9" style="267" customWidth="1"/>
    <col min="6" max="6" width="8.375" style="267" customWidth="1"/>
    <col min="7" max="7" width="7.375" style="267" customWidth="1"/>
    <col min="8" max="14" width="9.625" style="267" customWidth="1"/>
    <col min="15" max="15" width="2.625" style="267" customWidth="1"/>
    <col min="16" max="16" width="5.875" style="267" customWidth="1"/>
    <col min="17" max="122" width="4.625" style="267" customWidth="1"/>
    <col min="123" max="255" width="8.625" style="267" customWidth="1"/>
    <col min="256" max="16384" width="4.125" style="267"/>
  </cols>
  <sheetData>
    <row r="2" spans="1:34" ht="19.7" customHeight="1">
      <c r="A2" s="1201" t="s">
        <v>780</v>
      </c>
      <c r="B2" s="240"/>
      <c r="C2" s="240"/>
      <c r="D2" s="240"/>
      <c r="E2" s="240"/>
      <c r="F2" s="240"/>
      <c r="G2" s="240"/>
      <c r="H2" s="240"/>
      <c r="I2" s="240"/>
    </row>
    <row r="3" spans="1:34" ht="66.95" customHeight="1">
      <c r="A3" s="271"/>
      <c r="B3" s="1206" t="s">
        <v>288</v>
      </c>
      <c r="C3" s="1206"/>
      <c r="D3" s="1206"/>
      <c r="E3" s="1206"/>
      <c r="F3" s="1206"/>
      <c r="G3" s="1206"/>
      <c r="H3" s="1206"/>
      <c r="I3" s="1206"/>
      <c r="J3" s="1206"/>
      <c r="K3" s="1206"/>
      <c r="L3" s="1206"/>
      <c r="M3" s="1206"/>
      <c r="N3" s="1206"/>
      <c r="O3" s="1227"/>
      <c r="P3" s="1227"/>
      <c r="Q3" s="1227"/>
      <c r="R3" s="1227"/>
      <c r="S3" s="1227"/>
      <c r="T3" s="1227"/>
      <c r="U3" s="1227"/>
      <c r="V3" s="1227"/>
      <c r="W3" s="1227"/>
      <c r="X3" s="1227"/>
      <c r="Y3" s="1227"/>
      <c r="Z3" s="1227"/>
      <c r="AA3" s="1227"/>
      <c r="AB3" s="1227"/>
      <c r="AC3" s="1227"/>
      <c r="AD3" s="1227"/>
      <c r="AE3" s="1227"/>
      <c r="AF3" s="1227"/>
      <c r="AG3" s="1227"/>
      <c r="AH3" s="1227"/>
    </row>
    <row r="4" spans="1:34" ht="20.100000000000001" customHeight="1">
      <c r="A4" s="271"/>
      <c r="B4" s="1203"/>
      <c r="C4" s="1203"/>
      <c r="D4" s="1218"/>
      <c r="E4" s="1218"/>
      <c r="F4" s="1218"/>
      <c r="G4" s="1218"/>
      <c r="H4" s="1224"/>
      <c r="I4" s="1224"/>
      <c r="J4" s="1218"/>
      <c r="K4" s="1218"/>
      <c r="L4" s="1218"/>
      <c r="M4" s="1226"/>
    </row>
    <row r="5" spans="1:34" ht="20.25" customHeight="1">
      <c r="A5" s="1201"/>
      <c r="B5" s="288" t="s">
        <v>1204</v>
      </c>
      <c r="C5" s="288"/>
      <c r="F5" s="1220"/>
      <c r="G5" s="1220"/>
      <c r="H5" s="1223"/>
      <c r="I5" s="1223"/>
    </row>
    <row r="6" spans="1:34" ht="30.75" customHeight="1">
      <c r="A6" s="271"/>
      <c r="B6" s="1231" t="s">
        <v>371</v>
      </c>
      <c r="C6" s="1243"/>
      <c r="D6" s="1243"/>
      <c r="E6" s="1243"/>
      <c r="F6" s="1243"/>
      <c r="G6" s="1243"/>
      <c r="H6" s="1243"/>
      <c r="I6" s="1243"/>
      <c r="J6" s="1243"/>
      <c r="K6" s="1243"/>
      <c r="L6" s="1243"/>
      <c r="M6" s="1283"/>
    </row>
    <row r="7" spans="1:34" ht="20.100000000000001" customHeight="1">
      <c r="A7" s="271"/>
      <c r="B7" s="1203"/>
      <c r="C7" s="1203"/>
      <c r="D7" s="1218"/>
      <c r="E7" s="1218"/>
      <c r="F7" s="1218"/>
      <c r="G7" s="1218"/>
      <c r="H7" s="1224"/>
      <c r="I7" s="1224"/>
      <c r="J7" s="1218"/>
      <c r="K7" s="1218"/>
      <c r="L7" s="1218"/>
      <c r="M7" s="1226"/>
    </row>
    <row r="8" spans="1:34" s="288" customFormat="1" ht="22.5" customHeight="1">
      <c r="A8" s="1201"/>
      <c r="B8" s="288" t="s">
        <v>1278</v>
      </c>
      <c r="C8" s="288"/>
      <c r="D8" s="288"/>
      <c r="E8" s="288"/>
      <c r="F8" s="288"/>
      <c r="G8" s="288"/>
      <c r="H8" s="288"/>
      <c r="I8" s="288"/>
      <c r="J8" s="288"/>
      <c r="K8" s="288"/>
      <c r="L8" s="288"/>
      <c r="M8" s="448"/>
      <c r="N8" s="448"/>
      <c r="O8" s="288"/>
      <c r="P8" s="288"/>
      <c r="Q8" s="1228"/>
      <c r="R8" s="288"/>
      <c r="S8" s="288"/>
      <c r="T8" s="288"/>
      <c r="U8" s="288"/>
      <c r="V8" s="288"/>
      <c r="W8" s="288"/>
      <c r="X8" s="288"/>
      <c r="Y8" s="288"/>
      <c r="Z8" s="288"/>
      <c r="AA8" s="288"/>
      <c r="AB8" s="288"/>
      <c r="AC8" s="288"/>
      <c r="AD8" s="288"/>
      <c r="AE8" s="288"/>
      <c r="AF8" s="288"/>
      <c r="AG8" s="288"/>
      <c r="AH8" s="288"/>
    </row>
    <row r="9" spans="1:34" ht="24" customHeight="1">
      <c r="A9" s="271"/>
      <c r="B9" s="1232" t="s">
        <v>133</v>
      </c>
      <c r="C9" s="1232"/>
      <c r="D9" s="1232"/>
      <c r="E9" s="1232"/>
      <c r="F9" s="1042" t="s">
        <v>742</v>
      </c>
      <c r="G9" s="1042"/>
      <c r="H9" s="1042" t="s">
        <v>24</v>
      </c>
      <c r="I9" s="1042"/>
      <c r="J9" s="1042"/>
      <c r="K9" s="1042"/>
      <c r="L9" s="1019" t="s">
        <v>930</v>
      </c>
      <c r="M9" s="1038"/>
    </row>
    <row r="10" spans="1:34" ht="49.5" customHeight="1">
      <c r="A10" s="271"/>
      <c r="B10" s="1207"/>
      <c r="C10" s="1207"/>
      <c r="D10" s="1207"/>
      <c r="E10" s="1207"/>
      <c r="F10" s="1249"/>
      <c r="G10" s="1249"/>
      <c r="H10" s="1262" t="s">
        <v>644</v>
      </c>
      <c r="I10" s="1262"/>
      <c r="J10" s="1262" t="s">
        <v>942</v>
      </c>
      <c r="K10" s="1262"/>
      <c r="L10" s="1249" t="s">
        <v>204</v>
      </c>
      <c r="M10" s="1284" t="s">
        <v>1279</v>
      </c>
    </row>
    <row r="11" spans="1:34" ht="24" customHeight="1">
      <c r="A11" s="271"/>
      <c r="B11" s="1233" t="str">
        <f>"（自協定）"&amp;はじめに!D5</f>
        <v>（自協定）〇〇集落協定</v>
      </c>
      <c r="C11" s="1233" t="s">
        <v>1280</v>
      </c>
      <c r="D11" s="1233" t="s">
        <v>1280</v>
      </c>
      <c r="E11" s="1233" t="s">
        <v>1280</v>
      </c>
      <c r="F11" s="1255">
        <f>'別紙１④'!$C$63/10000</f>
        <v>4.1962000000000002</v>
      </c>
      <c r="G11" s="1255"/>
      <c r="H11" s="1263"/>
      <c r="I11" s="1263"/>
      <c r="J11" s="1263"/>
      <c r="K11" s="1263"/>
      <c r="L11" s="1277"/>
      <c r="M11" s="1277"/>
    </row>
    <row r="12" spans="1:34" ht="24" customHeight="1">
      <c r="A12" s="271"/>
      <c r="B12" s="1234" t="s">
        <v>1281</v>
      </c>
      <c r="C12" s="1234"/>
      <c r="D12" s="1234"/>
      <c r="E12" s="1234"/>
      <c r="F12" s="1256">
        <v>13.7</v>
      </c>
      <c r="G12" s="1256"/>
      <c r="H12" s="1212" t="s">
        <v>727</v>
      </c>
      <c r="I12" s="1212"/>
      <c r="J12" s="1212" t="s">
        <v>399</v>
      </c>
      <c r="K12" s="1212"/>
      <c r="L12" s="1212" t="s">
        <v>727</v>
      </c>
      <c r="M12" s="1278"/>
    </row>
    <row r="13" spans="1:34" ht="24" customHeight="1">
      <c r="A13" s="271"/>
      <c r="B13" s="1234" t="s">
        <v>429</v>
      </c>
      <c r="C13" s="1234"/>
      <c r="D13" s="1234"/>
      <c r="E13" s="1234"/>
      <c r="F13" s="1256">
        <v>3.2</v>
      </c>
      <c r="G13" s="1256"/>
      <c r="H13" s="1212" t="s">
        <v>727</v>
      </c>
      <c r="I13" s="1212"/>
      <c r="J13" s="1212" t="s">
        <v>399</v>
      </c>
      <c r="K13" s="1212"/>
      <c r="L13" s="1278"/>
      <c r="M13" s="1212" t="s">
        <v>727</v>
      </c>
    </row>
    <row r="14" spans="1:34" ht="24" customHeight="1">
      <c r="A14" s="271"/>
      <c r="B14" s="1234"/>
      <c r="C14" s="1234"/>
      <c r="D14" s="1234"/>
      <c r="E14" s="1234"/>
      <c r="F14" s="1256"/>
      <c r="G14" s="1256"/>
      <c r="H14" s="1212" t="s">
        <v>399</v>
      </c>
      <c r="I14" s="1212"/>
      <c r="J14" s="1212" t="s">
        <v>399</v>
      </c>
      <c r="K14" s="1212"/>
      <c r="L14" s="1278"/>
      <c r="M14" s="1212"/>
    </row>
    <row r="15" spans="1:34" ht="24" customHeight="1">
      <c r="A15" s="271"/>
      <c r="B15" s="1204" t="s">
        <v>1273</v>
      </c>
      <c r="C15" s="1204" t="s">
        <v>1273</v>
      </c>
      <c r="D15" s="1204" t="s">
        <v>1273</v>
      </c>
      <c r="E15" s="1204" t="s">
        <v>1273</v>
      </c>
      <c r="F15" s="1257">
        <f>SUM(F11:G14)</f>
        <v>21.0962</v>
      </c>
      <c r="G15" s="1257"/>
      <c r="H15" s="1264"/>
      <c r="I15" s="1264"/>
      <c r="J15" s="1264"/>
      <c r="K15" s="1264"/>
      <c r="L15" s="1279"/>
      <c r="M15" s="1279"/>
    </row>
    <row r="16" spans="1:34" ht="27.6" customHeight="1">
      <c r="A16" s="271"/>
      <c r="B16" s="1206" t="s">
        <v>1282</v>
      </c>
      <c r="C16" s="1206"/>
      <c r="D16" s="1206"/>
      <c r="E16" s="1206"/>
      <c r="F16" s="1206"/>
      <c r="G16" s="1206"/>
      <c r="H16" s="1206"/>
      <c r="I16" s="1206"/>
      <c r="J16" s="1206"/>
      <c r="K16" s="1206"/>
      <c r="L16" s="1206"/>
      <c r="M16" s="1206"/>
      <c r="N16" s="1206"/>
      <c r="O16" s="1227"/>
      <c r="P16" s="1227"/>
      <c r="Q16" s="1227"/>
      <c r="R16" s="1227"/>
      <c r="S16" s="1227"/>
      <c r="T16" s="1227"/>
      <c r="U16" s="1227"/>
      <c r="V16" s="1227"/>
      <c r="W16" s="1227"/>
      <c r="X16" s="1227"/>
      <c r="Y16" s="1227"/>
      <c r="Z16" s="1227"/>
      <c r="AA16" s="1227"/>
      <c r="AB16" s="1227"/>
      <c r="AC16" s="1227"/>
      <c r="AD16" s="1227"/>
      <c r="AE16" s="1227"/>
      <c r="AF16" s="1227"/>
      <c r="AG16" s="1227"/>
      <c r="AH16" s="1227"/>
    </row>
    <row r="17" spans="1:34" ht="20.100000000000001" customHeight="1">
      <c r="A17" s="271"/>
      <c r="B17" s="1206"/>
      <c r="C17" s="1206"/>
      <c r="D17" s="1206"/>
      <c r="E17" s="1206"/>
      <c r="F17" s="1206"/>
      <c r="G17" s="1206"/>
      <c r="H17" s="1206"/>
      <c r="I17" s="1206"/>
      <c r="J17" s="1206"/>
      <c r="K17" s="1206"/>
      <c r="L17" s="1206"/>
      <c r="M17" s="1206"/>
      <c r="N17" s="1206"/>
      <c r="O17" s="1227"/>
      <c r="P17" s="1227"/>
      <c r="Q17" s="1227"/>
      <c r="R17" s="1227"/>
      <c r="S17" s="1227"/>
      <c r="T17" s="1227"/>
      <c r="U17" s="1227"/>
      <c r="V17" s="1227"/>
      <c r="W17" s="1227"/>
      <c r="X17" s="1227"/>
      <c r="Y17" s="1227"/>
      <c r="Z17" s="1227"/>
      <c r="AA17" s="1227"/>
      <c r="AB17" s="1227"/>
      <c r="AC17" s="1227"/>
      <c r="AD17" s="1227"/>
      <c r="AE17" s="1227"/>
      <c r="AF17" s="1227"/>
      <c r="AG17" s="1227"/>
      <c r="AH17" s="1227"/>
    </row>
    <row r="18" spans="1:34" s="288" customFormat="1" ht="22.5" customHeight="1">
      <c r="A18" s="1201"/>
      <c r="B18" s="288" t="s">
        <v>1</v>
      </c>
      <c r="C18" s="288"/>
      <c r="D18" s="288"/>
      <c r="E18" s="288"/>
      <c r="F18" s="288"/>
      <c r="G18" s="288"/>
      <c r="H18" s="288"/>
      <c r="I18" s="288"/>
      <c r="J18" s="288"/>
      <c r="K18" s="288"/>
      <c r="L18" s="288"/>
      <c r="M18" s="448"/>
      <c r="N18" s="448"/>
      <c r="O18" s="288"/>
      <c r="P18" s="288"/>
      <c r="Q18" s="1228"/>
      <c r="R18" s="288"/>
      <c r="S18" s="288"/>
      <c r="T18" s="288"/>
      <c r="U18" s="288"/>
      <c r="V18" s="288"/>
      <c r="W18" s="288"/>
      <c r="X18" s="288"/>
      <c r="Y18" s="288"/>
      <c r="Z18" s="288"/>
      <c r="AA18" s="288"/>
      <c r="AB18" s="288"/>
      <c r="AC18" s="288"/>
      <c r="AD18" s="288"/>
      <c r="AE18" s="288"/>
      <c r="AF18" s="288"/>
      <c r="AG18" s="288"/>
      <c r="AH18" s="288"/>
    </row>
    <row r="19" spans="1:34" ht="24" customHeight="1">
      <c r="A19" s="271"/>
      <c r="B19" s="1207" t="s">
        <v>787</v>
      </c>
      <c r="C19" s="1207"/>
      <c r="D19" s="1249"/>
      <c r="E19" s="1249"/>
      <c r="F19" s="1249"/>
      <c r="G19" s="1249"/>
      <c r="H19" s="1249" t="s">
        <v>787</v>
      </c>
      <c r="I19" s="1249"/>
      <c r="J19" s="1249"/>
      <c r="K19" s="1249"/>
      <c r="L19" s="1249"/>
      <c r="M19" s="1249"/>
    </row>
    <row r="20" spans="1:34" ht="23.85" customHeight="1">
      <c r="A20" s="271"/>
      <c r="B20" s="1212" t="s">
        <v>399</v>
      </c>
      <c r="C20" s="1212"/>
      <c r="D20" s="1250" t="s">
        <v>449</v>
      </c>
      <c r="E20" s="1250"/>
      <c r="F20" s="1250"/>
      <c r="G20" s="1250"/>
      <c r="H20" s="1212" t="s">
        <v>399</v>
      </c>
      <c r="I20" s="1212"/>
      <c r="J20" s="1251" t="s">
        <v>1283</v>
      </c>
      <c r="K20" s="1251"/>
      <c r="L20" s="1251"/>
      <c r="M20" s="1251"/>
    </row>
    <row r="21" spans="1:34" ht="24" customHeight="1">
      <c r="A21" s="271"/>
      <c r="B21" s="1212" t="s">
        <v>727</v>
      </c>
      <c r="C21" s="1212"/>
      <c r="D21" s="1236" t="s">
        <v>1129</v>
      </c>
      <c r="E21" s="1236"/>
      <c r="F21" s="1236"/>
      <c r="G21" s="1236"/>
      <c r="H21" s="1212" t="s">
        <v>727</v>
      </c>
      <c r="I21" s="1212"/>
      <c r="J21" s="1252" t="s">
        <v>1284</v>
      </c>
      <c r="K21" s="1252"/>
      <c r="L21" s="1252"/>
      <c r="M21" s="1252"/>
    </row>
    <row r="22" spans="1:34" ht="24" customHeight="1">
      <c r="A22" s="271"/>
      <c r="B22" s="1212" t="s">
        <v>399</v>
      </c>
      <c r="C22" s="1212"/>
      <c r="D22" s="1236" t="s">
        <v>1144</v>
      </c>
      <c r="E22" s="1236"/>
      <c r="F22" s="1236"/>
      <c r="G22" s="1236"/>
      <c r="H22" s="1210" t="s">
        <v>399</v>
      </c>
      <c r="I22" s="1216"/>
      <c r="J22" s="1269" t="s">
        <v>1285</v>
      </c>
      <c r="K22" s="1274"/>
      <c r="L22" s="1274"/>
      <c r="M22" s="1285"/>
    </row>
    <row r="23" spans="1:34" ht="24" customHeight="1">
      <c r="A23" s="271"/>
      <c r="B23" s="1212" t="s">
        <v>727</v>
      </c>
      <c r="C23" s="1212"/>
      <c r="D23" s="1236" t="s">
        <v>1286</v>
      </c>
      <c r="E23" s="1236"/>
      <c r="F23" s="1236"/>
      <c r="G23" s="1236"/>
      <c r="H23" s="1211"/>
      <c r="I23" s="1217"/>
      <c r="J23" s="1270"/>
      <c r="K23" s="1275"/>
      <c r="L23" s="1275"/>
      <c r="M23" s="1280"/>
    </row>
    <row r="24" spans="1:34" ht="108.4" customHeight="1">
      <c r="A24" s="271"/>
      <c r="B24" s="1235" t="s">
        <v>1290</v>
      </c>
      <c r="C24" s="1235"/>
      <c r="D24" s="1235"/>
      <c r="E24" s="1235"/>
      <c r="F24" s="1235"/>
      <c r="G24" s="1235"/>
      <c r="H24" s="1235"/>
      <c r="I24" s="1235"/>
      <c r="J24" s="1235"/>
      <c r="K24" s="1235"/>
      <c r="L24" s="1235"/>
      <c r="M24" s="1235"/>
    </row>
    <row r="25" spans="1:34" ht="40.15" customHeight="1">
      <c r="A25" s="271"/>
      <c r="B25" s="1206" t="s">
        <v>1291</v>
      </c>
      <c r="C25" s="1206"/>
      <c r="D25" s="1206"/>
      <c r="E25" s="1206"/>
      <c r="F25" s="1206"/>
      <c r="G25" s="1206"/>
      <c r="H25" s="1206"/>
      <c r="I25" s="1206"/>
      <c r="J25" s="1206"/>
      <c r="K25" s="1206"/>
      <c r="L25" s="1206"/>
      <c r="M25" s="1206"/>
      <c r="N25" s="1227"/>
      <c r="O25" s="1227"/>
      <c r="P25" s="1227"/>
      <c r="Q25" s="1227"/>
      <c r="R25" s="1227"/>
      <c r="S25" s="1227"/>
      <c r="T25" s="1227"/>
      <c r="U25" s="1227"/>
      <c r="V25" s="1227"/>
      <c r="W25" s="1227"/>
      <c r="X25" s="1227"/>
      <c r="Y25" s="1227"/>
      <c r="Z25" s="1227"/>
      <c r="AA25" s="1227"/>
      <c r="AB25" s="1227"/>
      <c r="AC25" s="1227"/>
      <c r="AD25" s="1227"/>
      <c r="AE25" s="1227"/>
      <c r="AF25" s="1227"/>
      <c r="AG25" s="1227"/>
      <c r="AH25" s="1227"/>
    </row>
    <row r="26" spans="1:34" ht="20.100000000000001" customHeight="1">
      <c r="A26" s="271"/>
      <c r="B26" s="1206"/>
      <c r="C26" s="1206"/>
      <c r="D26" s="1206"/>
      <c r="E26" s="1206"/>
      <c r="F26" s="1206"/>
      <c r="G26" s="1206"/>
      <c r="H26" s="1206"/>
      <c r="I26" s="1206"/>
      <c r="J26" s="1206"/>
      <c r="K26" s="1206"/>
      <c r="L26" s="1206"/>
      <c r="M26" s="1206"/>
      <c r="N26" s="1206"/>
      <c r="O26" s="1227"/>
      <c r="P26" s="1227"/>
      <c r="Q26" s="1227"/>
      <c r="R26" s="1227"/>
      <c r="S26" s="1227"/>
      <c r="T26" s="1227"/>
      <c r="U26" s="1227"/>
      <c r="V26" s="1227"/>
      <c r="W26" s="1227"/>
      <c r="X26" s="1227"/>
      <c r="Y26" s="1227"/>
      <c r="Z26" s="1227"/>
      <c r="AA26" s="1227"/>
      <c r="AB26" s="1227"/>
      <c r="AC26" s="1227"/>
      <c r="AD26" s="1227"/>
      <c r="AE26" s="1227"/>
      <c r="AF26" s="1227"/>
      <c r="AG26" s="1227"/>
      <c r="AH26" s="1227"/>
    </row>
    <row r="27" spans="1:34" s="288" customFormat="1" ht="22.5" customHeight="1">
      <c r="A27" s="1201"/>
      <c r="B27" s="288" t="s">
        <v>501</v>
      </c>
      <c r="C27" s="288"/>
      <c r="D27" s="288"/>
      <c r="E27" s="288"/>
      <c r="F27" s="288"/>
      <c r="G27" s="288"/>
      <c r="H27" s="288"/>
      <c r="I27" s="288"/>
      <c r="J27" s="288"/>
      <c r="K27" s="288"/>
      <c r="L27" s="288"/>
      <c r="M27" s="448"/>
      <c r="N27" s="448"/>
      <c r="O27" s="288"/>
      <c r="P27" s="288"/>
      <c r="Q27" s="1228"/>
      <c r="R27" s="288"/>
      <c r="S27" s="288"/>
      <c r="T27" s="288"/>
      <c r="U27" s="288"/>
      <c r="V27" s="288"/>
      <c r="W27" s="288"/>
      <c r="X27" s="288"/>
      <c r="Y27" s="288"/>
      <c r="Z27" s="288"/>
      <c r="AA27" s="288"/>
      <c r="AB27" s="288"/>
      <c r="AC27" s="288"/>
      <c r="AD27" s="288"/>
      <c r="AE27" s="288"/>
      <c r="AF27" s="288"/>
      <c r="AG27" s="288"/>
      <c r="AH27" s="288"/>
    </row>
    <row r="28" spans="1:34" ht="24" customHeight="1">
      <c r="A28" s="271"/>
      <c r="B28" s="1207" t="s">
        <v>787</v>
      </c>
      <c r="C28" s="1207"/>
      <c r="D28" s="1249" t="s">
        <v>72</v>
      </c>
      <c r="E28" s="1249"/>
      <c r="F28" s="1249"/>
      <c r="G28" s="1249"/>
      <c r="H28" s="1249" t="s">
        <v>787</v>
      </c>
      <c r="I28" s="1249"/>
      <c r="J28" s="1249" t="s">
        <v>72</v>
      </c>
      <c r="K28" s="1249"/>
      <c r="L28" s="1249"/>
    </row>
    <row r="29" spans="1:34" ht="24" customHeight="1">
      <c r="A29" s="271"/>
      <c r="B29" s="1210" t="s">
        <v>727</v>
      </c>
      <c r="C29" s="1216"/>
      <c r="D29" s="1250" t="s">
        <v>1248</v>
      </c>
      <c r="E29" s="1250"/>
      <c r="F29" s="1250"/>
      <c r="G29" s="1250"/>
      <c r="H29" s="1212" t="s">
        <v>727</v>
      </c>
      <c r="I29" s="1212"/>
      <c r="J29" s="1251" t="s">
        <v>1294</v>
      </c>
      <c r="K29" s="1251"/>
      <c r="L29" s="1251"/>
    </row>
    <row r="30" spans="1:34" ht="23.85" customHeight="1">
      <c r="A30" s="271"/>
      <c r="B30" s="1211"/>
      <c r="C30" s="1217"/>
      <c r="D30" s="1236"/>
      <c r="E30" s="1236"/>
      <c r="F30" s="1236"/>
      <c r="G30" s="1236"/>
      <c r="H30" s="1212" t="s">
        <v>727</v>
      </c>
      <c r="I30" s="1212"/>
      <c r="J30" s="1252" t="s">
        <v>1297</v>
      </c>
      <c r="K30" s="1252"/>
      <c r="L30" s="1252"/>
    </row>
    <row r="31" spans="1:34" ht="39.4" customHeight="1">
      <c r="A31" s="271"/>
      <c r="B31" s="1212" t="s">
        <v>399</v>
      </c>
      <c r="C31" s="1212"/>
      <c r="D31" s="1236" t="s">
        <v>1299</v>
      </c>
      <c r="E31" s="1236"/>
      <c r="F31" s="1236"/>
      <c r="G31" s="1236"/>
      <c r="H31" s="1212" t="s">
        <v>727</v>
      </c>
      <c r="I31" s="1212"/>
      <c r="J31" s="1252" t="s">
        <v>2</v>
      </c>
      <c r="K31" s="1252"/>
      <c r="L31" s="1252"/>
    </row>
    <row r="32" spans="1:34" ht="24" customHeight="1">
      <c r="A32" s="271"/>
      <c r="B32" s="1212" t="s">
        <v>399</v>
      </c>
      <c r="C32" s="1212"/>
      <c r="D32" s="1236" t="s">
        <v>1301</v>
      </c>
      <c r="E32" s="1236"/>
      <c r="F32" s="1236"/>
      <c r="G32" s="1236"/>
      <c r="H32" s="1212" t="s">
        <v>399</v>
      </c>
      <c r="I32" s="1212"/>
      <c r="J32" s="1252" t="s">
        <v>1303</v>
      </c>
      <c r="K32" s="1252"/>
      <c r="L32" s="1252"/>
    </row>
    <row r="33" spans="1:34" ht="24" customHeight="1">
      <c r="A33" s="271"/>
      <c r="B33" s="1212" t="s">
        <v>399</v>
      </c>
      <c r="C33" s="1212"/>
      <c r="D33" s="1236" t="s">
        <v>1305</v>
      </c>
      <c r="E33" s="1236"/>
      <c r="F33" s="1236"/>
      <c r="G33" s="1236"/>
      <c r="H33" s="1210" t="s">
        <v>399</v>
      </c>
      <c r="I33" s="1216"/>
      <c r="J33" s="1271" t="s">
        <v>185</v>
      </c>
      <c r="K33" s="1271"/>
      <c r="L33" s="1271"/>
    </row>
    <row r="34" spans="1:34" ht="24" customHeight="1">
      <c r="A34" s="271"/>
      <c r="B34" s="1212" t="s">
        <v>727</v>
      </c>
      <c r="C34" s="1212"/>
      <c r="D34" s="1236" t="s">
        <v>63</v>
      </c>
      <c r="E34" s="1236"/>
      <c r="F34" s="1236"/>
      <c r="G34" s="1236"/>
      <c r="H34" s="1211"/>
      <c r="I34" s="1217"/>
      <c r="J34" s="1270"/>
      <c r="K34" s="1275"/>
      <c r="L34" s="1280"/>
    </row>
    <row r="35" spans="1:34" ht="20.100000000000001" customHeight="1">
      <c r="A35" s="271"/>
      <c r="B35" s="1206"/>
      <c r="C35" s="1206"/>
      <c r="D35" s="1206"/>
      <c r="E35" s="1206"/>
      <c r="F35" s="1206"/>
      <c r="G35" s="1206"/>
      <c r="H35" s="1206"/>
      <c r="I35" s="1206"/>
      <c r="J35" s="1206"/>
      <c r="K35" s="1206"/>
      <c r="L35" s="1206"/>
      <c r="M35" s="1206"/>
      <c r="N35" s="1206"/>
      <c r="O35" s="1227"/>
      <c r="P35" s="1227"/>
      <c r="Q35" s="1227"/>
      <c r="R35" s="1227"/>
      <c r="S35" s="1227"/>
      <c r="T35" s="1227"/>
      <c r="U35" s="1227"/>
      <c r="V35" s="1227"/>
      <c r="W35" s="1227"/>
      <c r="X35" s="1227"/>
      <c r="Y35" s="1227"/>
      <c r="Z35" s="1227"/>
      <c r="AA35" s="1227"/>
      <c r="AB35" s="1227"/>
      <c r="AC35" s="1227"/>
      <c r="AD35" s="1227"/>
      <c r="AE35" s="1227"/>
      <c r="AF35" s="1227"/>
      <c r="AG35" s="1227"/>
      <c r="AH35" s="1227"/>
    </row>
    <row r="36" spans="1:34" s="288" customFormat="1" ht="22.5" customHeight="1">
      <c r="A36" s="1201"/>
      <c r="B36" s="288" t="s">
        <v>1307</v>
      </c>
      <c r="C36" s="288"/>
      <c r="D36" s="288"/>
      <c r="E36" s="288"/>
      <c r="F36" s="288"/>
      <c r="G36" s="288"/>
      <c r="H36" s="288"/>
      <c r="I36" s="288"/>
      <c r="J36" s="288"/>
      <c r="K36" s="288"/>
      <c r="L36" s="288"/>
      <c r="M36" s="448"/>
      <c r="N36" s="448"/>
      <c r="O36" s="288"/>
      <c r="P36" s="288"/>
      <c r="Q36" s="1228"/>
      <c r="R36" s="288"/>
      <c r="S36" s="288"/>
      <c r="T36" s="288"/>
      <c r="U36" s="288"/>
      <c r="V36" s="288"/>
      <c r="W36" s="288"/>
      <c r="X36" s="288"/>
      <c r="Y36" s="288"/>
      <c r="Z36" s="288"/>
      <c r="AA36" s="288"/>
      <c r="AB36" s="288"/>
      <c r="AC36" s="288"/>
      <c r="AD36" s="288"/>
      <c r="AE36" s="288"/>
      <c r="AF36" s="288"/>
      <c r="AG36" s="288"/>
      <c r="AH36" s="288"/>
    </row>
    <row r="37" spans="1:34" ht="24" customHeight="1">
      <c r="A37" s="271"/>
      <c r="B37" s="1207" t="s">
        <v>787</v>
      </c>
      <c r="C37" s="1207"/>
      <c r="D37" s="1249" t="s">
        <v>1308</v>
      </c>
      <c r="E37" s="1249"/>
      <c r="F37" s="1249"/>
      <c r="G37" s="1249" t="s">
        <v>787</v>
      </c>
      <c r="H37" s="1249"/>
      <c r="I37" s="1267" t="s">
        <v>1308</v>
      </c>
      <c r="J37" s="1272"/>
      <c r="K37" s="1272"/>
      <c r="L37" s="1281"/>
    </row>
    <row r="38" spans="1:34" ht="24" customHeight="1">
      <c r="A38" s="271"/>
      <c r="B38" s="1212" t="s">
        <v>727</v>
      </c>
      <c r="C38" s="1212"/>
      <c r="D38" s="1250" t="s">
        <v>723</v>
      </c>
      <c r="E38" s="1250"/>
      <c r="F38" s="1250"/>
      <c r="G38" s="1212" t="s">
        <v>399</v>
      </c>
      <c r="H38" s="1212"/>
      <c r="I38" s="1268" t="s">
        <v>1310</v>
      </c>
      <c r="J38" s="1273"/>
      <c r="K38" s="1273"/>
      <c r="L38" s="1282"/>
    </row>
    <row r="39" spans="1:34" ht="23.85" customHeight="1">
      <c r="A39" s="271"/>
      <c r="B39" s="1212" t="s">
        <v>727</v>
      </c>
      <c r="C39" s="1212"/>
      <c r="D39" s="1236" t="s">
        <v>1311</v>
      </c>
      <c r="E39" s="1236"/>
      <c r="F39" s="1236"/>
      <c r="G39" s="1212" t="s">
        <v>399</v>
      </c>
      <c r="H39" s="1212"/>
      <c r="I39" s="1254" t="s">
        <v>169</v>
      </c>
      <c r="J39" s="1258"/>
      <c r="K39" s="1258"/>
      <c r="L39" s="1276" t="s">
        <v>1312</v>
      </c>
    </row>
    <row r="40" spans="1:34" ht="92.65" customHeight="1">
      <c r="A40" s="271"/>
      <c r="B40" s="1205" t="s">
        <v>253</v>
      </c>
      <c r="C40" s="1205"/>
      <c r="D40" s="1205"/>
      <c r="E40" s="1205"/>
      <c r="F40" s="1205"/>
      <c r="G40" s="1205"/>
      <c r="H40" s="1205"/>
      <c r="I40" s="1205"/>
      <c r="J40" s="1205"/>
      <c r="K40" s="1205"/>
      <c r="L40" s="1227"/>
      <c r="M40" s="1227"/>
      <c r="N40" s="1227"/>
    </row>
    <row r="41" spans="1:34" ht="20.100000000000001" customHeight="1">
      <c r="A41" s="271"/>
      <c r="B41" s="1206"/>
      <c r="C41" s="1206"/>
      <c r="D41" s="1206"/>
      <c r="E41" s="1206"/>
      <c r="F41" s="1206"/>
      <c r="G41" s="1206"/>
      <c r="H41" s="1206"/>
      <c r="I41" s="1206"/>
      <c r="J41" s="1206"/>
      <c r="K41" s="1206"/>
      <c r="L41" s="1206"/>
      <c r="M41" s="1206"/>
      <c r="N41" s="1206"/>
    </row>
    <row r="42" spans="1:34" s="288" customFormat="1" ht="22.5" customHeight="1">
      <c r="A42" s="1201"/>
      <c r="B42" s="288" t="s">
        <v>1316</v>
      </c>
      <c r="C42" s="288"/>
      <c r="D42" s="288"/>
      <c r="E42" s="288"/>
      <c r="F42" s="288"/>
      <c r="G42" s="288"/>
      <c r="H42" s="288"/>
      <c r="I42" s="288"/>
      <c r="J42" s="288"/>
      <c r="K42" s="288"/>
      <c r="L42" s="288"/>
      <c r="M42" s="448"/>
      <c r="N42" s="448"/>
      <c r="O42" s="288"/>
      <c r="P42" s="288"/>
      <c r="Q42" s="1228"/>
      <c r="R42" s="288"/>
      <c r="S42" s="288"/>
      <c r="T42" s="288"/>
      <c r="U42" s="288"/>
      <c r="V42" s="288"/>
      <c r="W42" s="288"/>
      <c r="X42" s="288"/>
      <c r="Y42" s="288"/>
      <c r="Z42" s="288"/>
      <c r="AA42" s="288"/>
      <c r="AB42" s="288"/>
      <c r="AC42" s="288"/>
      <c r="AD42" s="288"/>
      <c r="AE42" s="288"/>
      <c r="AF42" s="288"/>
      <c r="AG42" s="288"/>
      <c r="AH42" s="288"/>
    </row>
    <row r="43" spans="1:34" ht="24" customHeight="1">
      <c r="A43" s="271"/>
      <c r="B43" s="1204" t="s">
        <v>634</v>
      </c>
      <c r="C43" s="1204"/>
      <c r="D43" s="1204"/>
      <c r="E43" s="1204"/>
      <c r="F43" s="1204"/>
      <c r="G43" s="1204"/>
      <c r="H43" s="1204"/>
      <c r="I43" s="1204"/>
      <c r="J43" s="1204"/>
      <c r="K43" s="1204"/>
      <c r="L43" s="1204"/>
      <c r="M43" s="1204"/>
      <c r="N43" s="1204"/>
    </row>
    <row r="44" spans="1:34" ht="24" customHeight="1">
      <c r="A44" s="271"/>
      <c r="B44" s="1236" t="s">
        <v>1274</v>
      </c>
      <c r="C44" s="1236"/>
      <c r="D44" s="1236"/>
      <c r="E44" s="1236"/>
      <c r="F44" s="1236"/>
      <c r="G44" s="1236"/>
      <c r="H44" s="1042" t="s">
        <v>117</v>
      </c>
      <c r="I44" s="1042" t="s">
        <v>1320</v>
      </c>
      <c r="J44" s="1042" t="s">
        <v>15</v>
      </c>
      <c r="K44" s="1042" t="s">
        <v>565</v>
      </c>
      <c r="L44" s="1042" t="s">
        <v>137</v>
      </c>
      <c r="M44" s="1042" t="s">
        <v>1150</v>
      </c>
      <c r="N44" s="1042" t="s">
        <v>389</v>
      </c>
    </row>
    <row r="45" spans="1:34" ht="23.85" customHeight="1">
      <c r="A45" s="271"/>
      <c r="B45" s="1204" t="s">
        <v>1322</v>
      </c>
      <c r="C45" s="1204"/>
      <c r="D45" s="1204"/>
      <c r="E45" s="1204"/>
      <c r="F45" s="1204"/>
      <c r="G45" s="1204"/>
      <c r="H45" s="1212" t="s">
        <v>399</v>
      </c>
      <c r="I45" s="1212" t="s">
        <v>727</v>
      </c>
      <c r="J45" s="1212" t="s">
        <v>727</v>
      </c>
      <c r="K45" s="1212" t="s">
        <v>399</v>
      </c>
      <c r="L45" s="1212" t="s">
        <v>399</v>
      </c>
      <c r="M45" s="1212" t="s">
        <v>399</v>
      </c>
      <c r="N45" s="1212" t="s">
        <v>399</v>
      </c>
    </row>
    <row r="46" spans="1:34" ht="24" customHeight="1">
      <c r="A46" s="271"/>
      <c r="B46" s="1204" t="s">
        <v>603</v>
      </c>
      <c r="C46" s="1204"/>
      <c r="D46" s="1204"/>
      <c r="E46" s="1204"/>
      <c r="F46" s="1204"/>
      <c r="G46" s="1204"/>
      <c r="H46" s="1212" t="s">
        <v>399</v>
      </c>
      <c r="I46" s="1212" t="s">
        <v>727</v>
      </c>
      <c r="J46" s="1212" t="s">
        <v>727</v>
      </c>
      <c r="K46" s="1212" t="s">
        <v>399</v>
      </c>
      <c r="L46" s="1212" t="s">
        <v>399</v>
      </c>
      <c r="M46" s="1212" t="s">
        <v>399</v>
      </c>
      <c r="N46" s="1212" t="s">
        <v>399</v>
      </c>
    </row>
    <row r="47" spans="1:34" ht="15" customHeight="1">
      <c r="A47" s="271"/>
      <c r="B47" s="1237" t="s">
        <v>415</v>
      </c>
      <c r="C47" s="1244"/>
      <c r="D47" s="1244"/>
      <c r="E47" s="1244"/>
      <c r="F47" s="1244"/>
      <c r="G47" s="1259"/>
      <c r="H47" s="1265" t="s">
        <v>1207</v>
      </c>
      <c r="I47" s="1265"/>
      <c r="J47" s="1265" t="s">
        <v>1202</v>
      </c>
      <c r="K47" s="1265"/>
      <c r="L47" s="1265" t="s">
        <v>441</v>
      </c>
      <c r="M47" s="1265"/>
      <c r="N47" s="1265"/>
    </row>
    <row r="48" spans="1:34" ht="15" customHeight="1">
      <c r="A48" s="271"/>
      <c r="B48" s="1238"/>
      <c r="C48" s="448"/>
      <c r="D48" s="448"/>
      <c r="E48" s="448"/>
      <c r="F48" s="448"/>
      <c r="G48" s="1260"/>
      <c r="H48" s="1265"/>
      <c r="I48" s="1265"/>
      <c r="J48" s="1265" t="s">
        <v>1228</v>
      </c>
      <c r="K48" s="1265"/>
      <c r="L48" s="1265" t="s">
        <v>1239</v>
      </c>
      <c r="M48" s="1265"/>
      <c r="N48" s="1265"/>
    </row>
    <row r="49" spans="1:14" ht="15" customHeight="1">
      <c r="A49" s="271"/>
      <c r="B49" s="1239"/>
      <c r="C49" s="1245"/>
      <c r="D49" s="1245"/>
      <c r="E49" s="1245"/>
      <c r="F49" s="1245"/>
      <c r="G49" s="1261"/>
      <c r="H49" s="1265"/>
      <c r="I49" s="1265"/>
      <c r="J49" s="1265"/>
      <c r="K49" s="1265"/>
      <c r="L49" s="1265"/>
      <c r="M49" s="1265"/>
      <c r="N49" s="1265"/>
    </row>
    <row r="50" spans="1:14" ht="24" customHeight="1">
      <c r="A50" s="271"/>
      <c r="B50" s="1204" t="s">
        <v>1323</v>
      </c>
      <c r="C50" s="1204"/>
      <c r="D50" s="1204"/>
      <c r="E50" s="1204"/>
      <c r="F50" s="1204"/>
      <c r="G50" s="1204"/>
      <c r="H50" s="1212" t="s">
        <v>399</v>
      </c>
      <c r="I50" s="1212" t="s">
        <v>399</v>
      </c>
      <c r="J50" s="1212" t="s">
        <v>727</v>
      </c>
      <c r="K50" s="1212" t="s">
        <v>399</v>
      </c>
      <c r="L50" s="1212" t="s">
        <v>399</v>
      </c>
      <c r="M50" s="1212" t="s">
        <v>399</v>
      </c>
      <c r="N50" s="1212" t="s">
        <v>399</v>
      </c>
    </row>
    <row r="51" spans="1:14" ht="24" customHeight="1">
      <c r="A51" s="271"/>
      <c r="B51" s="1204" t="s">
        <v>854</v>
      </c>
      <c r="C51" s="1204"/>
      <c r="D51" s="1204"/>
      <c r="E51" s="1204"/>
      <c r="F51" s="1204"/>
      <c r="G51" s="1204"/>
      <c r="H51" s="1266"/>
      <c r="I51" s="1212" t="s">
        <v>399</v>
      </c>
      <c r="J51" s="1212" t="s">
        <v>727</v>
      </c>
      <c r="K51" s="1212" t="s">
        <v>727</v>
      </c>
      <c r="L51" s="1212" t="s">
        <v>727</v>
      </c>
      <c r="M51" s="1212" t="s">
        <v>727</v>
      </c>
      <c r="N51" s="1266"/>
    </row>
    <row r="52" spans="1:14" ht="22.5" customHeight="1">
      <c r="A52" s="271"/>
      <c r="B52" s="1240" t="s">
        <v>1324</v>
      </c>
      <c r="C52" s="1246"/>
      <c r="D52" s="1246"/>
      <c r="E52" s="1246"/>
      <c r="F52" s="1246"/>
      <c r="G52" s="1246"/>
      <c r="H52" s="1246"/>
      <c r="I52" s="1246"/>
      <c r="J52" s="1246"/>
      <c r="K52" s="1246"/>
      <c r="L52" s="1246"/>
      <c r="M52" s="1246"/>
      <c r="N52" s="1286"/>
    </row>
    <row r="53" spans="1:14" ht="22.5" customHeight="1">
      <c r="A53" s="271"/>
      <c r="B53" s="1241"/>
      <c r="C53" s="1247"/>
      <c r="D53" s="1247"/>
      <c r="E53" s="1247"/>
      <c r="F53" s="1247"/>
      <c r="G53" s="1247"/>
      <c r="H53" s="1247"/>
      <c r="I53" s="1247"/>
      <c r="J53" s="1247"/>
      <c r="K53" s="1247"/>
      <c r="L53" s="1247"/>
      <c r="M53" s="1247"/>
      <c r="N53" s="1287"/>
    </row>
    <row r="54" spans="1:14" ht="22.5" customHeight="1">
      <c r="A54" s="271"/>
      <c r="B54" s="1241"/>
      <c r="C54" s="1247"/>
      <c r="D54" s="1247"/>
      <c r="E54" s="1247"/>
      <c r="F54" s="1247"/>
      <c r="G54" s="1247"/>
      <c r="H54" s="1247"/>
      <c r="I54" s="1247"/>
      <c r="J54" s="1247"/>
      <c r="K54" s="1247"/>
      <c r="L54" s="1247"/>
      <c r="M54" s="1247"/>
      <c r="N54" s="1287"/>
    </row>
    <row r="55" spans="1:14" ht="22.5" customHeight="1">
      <c r="A55" s="271"/>
      <c r="B55" s="1241"/>
      <c r="C55" s="1247"/>
      <c r="D55" s="1247"/>
      <c r="E55" s="1247"/>
      <c r="F55" s="1247"/>
      <c r="G55" s="1247"/>
      <c r="H55" s="1247"/>
      <c r="I55" s="1247"/>
      <c r="J55" s="1247"/>
      <c r="K55" s="1247"/>
      <c r="L55" s="1247"/>
      <c r="M55" s="1247"/>
      <c r="N55" s="1287"/>
    </row>
    <row r="56" spans="1:14" ht="22.5" customHeight="1">
      <c r="A56" s="271"/>
      <c r="B56" s="1241"/>
      <c r="C56" s="1247"/>
      <c r="D56" s="1247"/>
      <c r="E56" s="1247"/>
      <c r="F56" s="1247"/>
      <c r="G56" s="1247"/>
      <c r="H56" s="1247"/>
      <c r="I56" s="1247"/>
      <c r="J56" s="1247"/>
      <c r="K56" s="1247"/>
      <c r="L56" s="1247"/>
      <c r="M56" s="1247"/>
      <c r="N56" s="1287"/>
    </row>
    <row r="57" spans="1:14" ht="22.5" customHeight="1">
      <c r="A57" s="271"/>
      <c r="B57" s="1241"/>
      <c r="C57" s="1247"/>
      <c r="D57" s="1247"/>
      <c r="E57" s="1247"/>
      <c r="F57" s="1247"/>
      <c r="G57" s="1247"/>
      <c r="H57" s="1247"/>
      <c r="I57" s="1247"/>
      <c r="J57" s="1247"/>
      <c r="K57" s="1247"/>
      <c r="L57" s="1247"/>
      <c r="M57" s="1247"/>
      <c r="N57" s="1287"/>
    </row>
    <row r="58" spans="1:14" ht="22.5" customHeight="1">
      <c r="B58" s="1241"/>
      <c r="C58" s="1247"/>
      <c r="D58" s="1247"/>
      <c r="E58" s="1247"/>
      <c r="F58" s="1247"/>
      <c r="G58" s="1247"/>
      <c r="H58" s="1247"/>
      <c r="I58" s="1247"/>
      <c r="J58" s="1247"/>
      <c r="K58" s="1247"/>
      <c r="L58" s="1247"/>
      <c r="M58" s="1247"/>
      <c r="N58" s="1287"/>
    </row>
    <row r="59" spans="1:14" s="1229" customFormat="1" ht="22.5" customHeight="1">
      <c r="A59" s="1230"/>
      <c r="B59" s="1241"/>
      <c r="C59" s="1247"/>
      <c r="D59" s="1247"/>
      <c r="E59" s="1247"/>
      <c r="F59" s="1247"/>
      <c r="G59" s="1247"/>
      <c r="H59" s="1247"/>
      <c r="I59" s="1247"/>
      <c r="J59" s="1247"/>
      <c r="K59" s="1247"/>
      <c r="L59" s="1247"/>
      <c r="M59" s="1247"/>
      <c r="N59" s="1287"/>
    </row>
    <row r="60" spans="1:14" ht="22.5" customHeight="1">
      <c r="B60" s="1242"/>
      <c r="C60" s="1248"/>
      <c r="D60" s="1248"/>
      <c r="E60" s="1248"/>
      <c r="F60" s="1248"/>
      <c r="G60" s="1248"/>
      <c r="H60" s="1248"/>
      <c r="I60" s="1248"/>
      <c r="J60" s="1248"/>
      <c r="K60" s="1248"/>
      <c r="L60" s="1248"/>
      <c r="M60" s="1248"/>
      <c r="N60" s="1288"/>
    </row>
    <row r="61" spans="1:14" ht="31.5" customHeight="1">
      <c r="A61" s="1230"/>
      <c r="B61" s="290" t="s">
        <v>1326</v>
      </c>
      <c r="C61" s="290"/>
      <c r="D61" s="290"/>
      <c r="E61" s="290"/>
      <c r="F61" s="290"/>
      <c r="G61" s="290"/>
      <c r="H61" s="290"/>
      <c r="I61" s="290"/>
      <c r="J61" s="290"/>
      <c r="K61" s="290"/>
      <c r="L61" s="290"/>
      <c r="M61" s="290"/>
      <c r="N61" s="290"/>
    </row>
    <row r="62" spans="1:14" ht="20.100000000000001" customHeight="1"/>
    <row r="63" spans="1:14" s="288" customFormat="1" ht="22.5" customHeight="1">
      <c r="A63" s="1201"/>
      <c r="B63" s="288" t="s">
        <v>993</v>
      </c>
      <c r="C63" s="288"/>
      <c r="D63" s="288"/>
      <c r="E63" s="288"/>
      <c r="F63" s="288"/>
      <c r="G63" s="288"/>
      <c r="H63" s="288"/>
      <c r="I63" s="288"/>
      <c r="J63" s="288"/>
      <c r="K63" s="288"/>
      <c r="L63" s="288"/>
      <c r="M63" s="1228"/>
      <c r="N63" s="288"/>
    </row>
    <row r="64" spans="1:14" ht="24" customHeight="1">
      <c r="A64" s="271"/>
      <c r="B64" s="1207" t="s">
        <v>787</v>
      </c>
      <c r="C64" s="1207"/>
      <c r="D64" s="1207" t="s">
        <v>763</v>
      </c>
      <c r="E64" s="1207"/>
      <c r="F64" s="1207"/>
      <c r="G64" s="1207"/>
      <c r="H64" s="1207"/>
      <c r="I64" s="1207"/>
      <c r="J64" s="1207"/>
      <c r="K64" s="1207"/>
    </row>
    <row r="65" spans="1:11" ht="23.1" customHeight="1">
      <c r="A65" s="271"/>
      <c r="B65" s="1212" t="s">
        <v>399</v>
      </c>
      <c r="C65" s="1212"/>
      <c r="D65" s="1251" t="s">
        <v>317</v>
      </c>
      <c r="E65" s="1251"/>
      <c r="F65" s="1251"/>
      <c r="G65" s="1251"/>
      <c r="H65" s="1251"/>
      <c r="I65" s="1251"/>
      <c r="J65" s="1251"/>
      <c r="K65" s="1251"/>
    </row>
    <row r="66" spans="1:11" ht="23.1" customHeight="1">
      <c r="A66" s="271"/>
      <c r="B66" s="1212" t="s">
        <v>727</v>
      </c>
      <c r="C66" s="1212"/>
      <c r="D66" s="1252" t="s">
        <v>1327</v>
      </c>
      <c r="E66" s="1252"/>
      <c r="F66" s="1252"/>
      <c r="G66" s="1252"/>
      <c r="H66" s="1252"/>
      <c r="I66" s="1252"/>
      <c r="J66" s="1252"/>
      <c r="K66" s="1252"/>
    </row>
    <row r="67" spans="1:11" ht="23.1" customHeight="1">
      <c r="A67" s="271"/>
      <c r="B67" s="1212" t="s">
        <v>399</v>
      </c>
      <c r="C67" s="1212"/>
      <c r="D67" s="1252" t="s">
        <v>1171</v>
      </c>
      <c r="E67" s="1252"/>
      <c r="F67" s="1252"/>
      <c r="G67" s="1252"/>
      <c r="H67" s="1252"/>
      <c r="I67" s="1252"/>
      <c r="J67" s="1252"/>
      <c r="K67" s="1252"/>
    </row>
    <row r="68" spans="1:11" ht="23.1" customHeight="1">
      <c r="B68" s="1212" t="s">
        <v>399</v>
      </c>
      <c r="C68" s="1212"/>
      <c r="D68" s="1252" t="s">
        <v>76</v>
      </c>
      <c r="E68" s="1252"/>
      <c r="F68" s="1252"/>
      <c r="G68" s="1252"/>
      <c r="H68" s="1252"/>
      <c r="I68" s="1252"/>
      <c r="J68" s="1252"/>
      <c r="K68" s="1252"/>
    </row>
    <row r="69" spans="1:11" ht="23.1" customHeight="1">
      <c r="B69" s="1212" t="s">
        <v>399</v>
      </c>
      <c r="C69" s="1212"/>
      <c r="D69" s="1252" t="s">
        <v>1330</v>
      </c>
      <c r="E69" s="1252"/>
      <c r="F69" s="1252"/>
      <c r="G69" s="1252"/>
      <c r="H69" s="1252"/>
      <c r="I69" s="1252"/>
      <c r="J69" s="1252"/>
      <c r="K69" s="1252"/>
    </row>
    <row r="70" spans="1:11" ht="23.1" customHeight="1">
      <c r="B70" s="1212" t="s">
        <v>399</v>
      </c>
      <c r="C70" s="1212"/>
      <c r="D70" s="1253" t="s">
        <v>1332</v>
      </c>
      <c r="E70" s="1254"/>
      <c r="F70" s="1258"/>
      <c r="G70" s="1258"/>
      <c r="H70" s="1258"/>
      <c r="I70" s="1258"/>
      <c r="J70" s="1258"/>
      <c r="K70" s="1276" t="s">
        <v>90</v>
      </c>
    </row>
    <row r="71" spans="1:11" ht="20.100000000000001" customHeight="1"/>
  </sheetData>
  <mergeCells count="109">
    <mergeCell ref="B3:N3"/>
    <mergeCell ref="B6:M6"/>
    <mergeCell ref="H9:K9"/>
    <mergeCell ref="L9:M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B23:C23"/>
    <mergeCell ref="D23:G23"/>
    <mergeCell ref="J23:M23"/>
    <mergeCell ref="B24:M24"/>
    <mergeCell ref="B25:M25"/>
    <mergeCell ref="B28:C28"/>
    <mergeCell ref="D28:G28"/>
    <mergeCell ref="H28:I28"/>
    <mergeCell ref="J28:L28"/>
    <mergeCell ref="H29:I29"/>
    <mergeCell ref="J29:L29"/>
    <mergeCell ref="H30:I30"/>
    <mergeCell ref="J30:L30"/>
    <mergeCell ref="B31:C31"/>
    <mergeCell ref="D31:G31"/>
    <mergeCell ref="H31:I31"/>
    <mergeCell ref="J31:L31"/>
    <mergeCell ref="B32:C32"/>
    <mergeCell ref="D32:G32"/>
    <mergeCell ref="H32:I32"/>
    <mergeCell ref="J32:L32"/>
    <mergeCell ref="B33:C33"/>
    <mergeCell ref="D33:G33"/>
    <mergeCell ref="B34:C34"/>
    <mergeCell ref="D34:G34"/>
    <mergeCell ref="J34:L34"/>
    <mergeCell ref="B37:C37"/>
    <mergeCell ref="D37:F37"/>
    <mergeCell ref="G37:H37"/>
    <mergeCell ref="I37:L37"/>
    <mergeCell ref="B38:C38"/>
    <mergeCell ref="D38:F38"/>
    <mergeCell ref="G38:H38"/>
    <mergeCell ref="I38:L38"/>
    <mergeCell ref="B39:C39"/>
    <mergeCell ref="D39:F39"/>
    <mergeCell ref="G39:H39"/>
    <mergeCell ref="J39:K39"/>
    <mergeCell ref="B40:K40"/>
    <mergeCell ref="B43:N43"/>
    <mergeCell ref="B44:G44"/>
    <mergeCell ref="B45:G45"/>
    <mergeCell ref="B46:G46"/>
    <mergeCell ref="B50:G50"/>
    <mergeCell ref="B51:G51"/>
    <mergeCell ref="B61:N61"/>
    <mergeCell ref="B64:C64"/>
    <mergeCell ref="D64:K64"/>
    <mergeCell ref="B65:C65"/>
    <mergeCell ref="D65:K65"/>
    <mergeCell ref="B66:C66"/>
    <mergeCell ref="D66:K66"/>
    <mergeCell ref="B67:C67"/>
    <mergeCell ref="D67:K67"/>
    <mergeCell ref="B68:C68"/>
    <mergeCell ref="D68:K68"/>
    <mergeCell ref="B69:C69"/>
    <mergeCell ref="D69:K69"/>
    <mergeCell ref="B70:C70"/>
    <mergeCell ref="F70:J70"/>
    <mergeCell ref="B9:E10"/>
    <mergeCell ref="F9:G10"/>
    <mergeCell ref="H22:I23"/>
    <mergeCell ref="B29:C30"/>
    <mergeCell ref="D29:G30"/>
    <mergeCell ref="H33:I34"/>
    <mergeCell ref="B47:G49"/>
    <mergeCell ref="B52:N60"/>
  </mergeCells>
  <phoneticPr fontId="7"/>
  <dataValidations count="2">
    <dataValidation type="list" allowBlank="1" showDropDown="0" showInputMessage="1" showErrorMessage="1" prompt="該当する場合「○」を記載" sqref="B65:C70 B20:C23 H20:I23 B29:C34 H29:I34 B38:C39 G38:H39 H45:N46 H50:I50 J50:M51 N50 I51 H12:M14">
      <formula1>"　,○,"</formula1>
    </dataValidation>
    <dataValidation type="list" allowBlank="1" showDropDown="0" showInputMessage="1" showErrorMessage="1" prompt="２－４の「連携して実施する活動」の番号を記載" sqref="H47:N49">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Width="1" fitToHeight="0" orientation="portrait" usePrinterDefaults="1"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tabColor rgb="FFFFFF00"/>
    <pageSetUpPr fitToPage="1"/>
  </sheetPr>
  <dimension ref="A1:AC69"/>
  <sheetViews>
    <sheetView showGridLines="0" view="pageBreakPreview" zoomScale="80" zoomScaleNormal="80" zoomScaleSheetLayoutView="80" workbookViewId="0"/>
  </sheetViews>
  <sheetFormatPr defaultRowHeight="18.75"/>
  <cols>
    <col min="1" max="1" width="10.375" style="93" customWidth="1"/>
    <col min="2" max="2" width="14.375" style="93" customWidth="1"/>
    <col min="3" max="3" width="7.625" style="93" customWidth="1"/>
    <col min="4" max="4" width="16.375" style="93" customWidth="1"/>
    <col min="5" max="5" width="7.375" style="93" customWidth="1"/>
    <col min="6" max="7" width="10.375" style="93" customWidth="1"/>
    <col min="8" max="8" width="11.125" style="93" customWidth="1"/>
    <col min="9" max="9" width="7.75" style="93" customWidth="1"/>
    <col min="10" max="10" width="8.25" style="93" customWidth="1"/>
    <col min="11" max="11" width="7.5" style="93" bestFit="1" customWidth="1"/>
    <col min="12" max="16" width="4.25" style="93" customWidth="1"/>
    <col min="17" max="18" width="13.875" style="93" customWidth="1"/>
    <col min="19" max="19" width="11.75" style="93" customWidth="1"/>
    <col min="20" max="20" width="12.75" style="93" customWidth="1"/>
    <col min="21" max="21" width="3.375" style="93" customWidth="1"/>
    <col min="22" max="22" width="11.25" style="94" customWidth="1"/>
  </cols>
  <sheetData>
    <row r="1" spans="1:29" ht="22.15" customHeight="1">
      <c r="A1" s="95"/>
      <c r="B1" s="112"/>
      <c r="C1" s="112"/>
      <c r="D1" s="112"/>
      <c r="E1" s="112"/>
      <c r="F1" s="112"/>
      <c r="G1" s="112"/>
      <c r="H1" s="112"/>
      <c r="I1" s="112"/>
      <c r="J1" s="112"/>
      <c r="K1" s="112"/>
      <c r="L1" s="112"/>
      <c r="M1" s="112"/>
      <c r="N1" s="112"/>
      <c r="O1" s="112"/>
      <c r="P1" s="112"/>
      <c r="Q1" s="112"/>
      <c r="R1" s="112"/>
      <c r="S1" s="112"/>
      <c r="T1" s="95" t="s">
        <v>300</v>
      </c>
      <c r="U1" s="112"/>
      <c r="V1" s="195"/>
    </row>
    <row r="2" spans="1:29" s="95" customFormat="1" ht="23.45" customHeight="1">
      <c r="A2" s="97" t="s">
        <v>155</v>
      </c>
      <c r="B2" s="97"/>
      <c r="C2" s="97"/>
      <c r="D2" s="97"/>
      <c r="E2" s="97"/>
      <c r="F2" s="97"/>
      <c r="G2" s="97"/>
      <c r="H2" s="97"/>
      <c r="I2" s="97"/>
      <c r="J2" s="97"/>
      <c r="K2" s="97"/>
      <c r="L2" s="97"/>
      <c r="M2" s="97"/>
      <c r="N2" s="97"/>
      <c r="O2" s="97"/>
      <c r="P2" s="97"/>
      <c r="Q2" s="97"/>
      <c r="R2" s="97"/>
      <c r="S2" s="97"/>
      <c r="T2" s="97"/>
      <c r="V2" s="195"/>
    </row>
    <row r="3" spans="1:29" s="95" customFormat="1" ht="23.45" customHeight="1">
      <c r="A3" s="98" t="s">
        <v>135</v>
      </c>
      <c r="C3" s="98"/>
      <c r="V3" s="195"/>
    </row>
    <row r="4" spans="1:29" s="95" customFormat="1" ht="40.5" customHeight="1">
      <c r="A4" s="99" t="s">
        <v>304</v>
      </c>
      <c r="B4" s="99"/>
      <c r="C4" s="99"/>
      <c r="D4" s="99"/>
      <c r="E4" s="99"/>
      <c r="F4" s="99"/>
      <c r="G4" s="99"/>
      <c r="H4" s="99"/>
      <c r="I4" s="99"/>
      <c r="J4" s="99"/>
      <c r="K4" s="99"/>
      <c r="L4" s="99"/>
      <c r="M4" s="99"/>
      <c r="N4" s="99"/>
      <c r="O4" s="99"/>
      <c r="P4" s="99"/>
      <c r="Q4" s="99"/>
      <c r="R4" s="99"/>
      <c r="S4" s="99"/>
      <c r="T4" s="99"/>
      <c r="V4" s="195"/>
    </row>
    <row r="5" spans="1:29" s="95" customFormat="1" ht="23.45" hidden="1" customHeight="1">
      <c r="A5" s="98"/>
      <c r="C5" s="98"/>
      <c r="E5" s="98"/>
      <c r="F5" s="96"/>
      <c r="G5" s="96"/>
      <c r="H5" s="100"/>
      <c r="V5" s="196" t="s">
        <v>268</v>
      </c>
    </row>
    <row r="6" spans="1:29" s="95" customFormat="1" ht="18.600000000000001" hidden="1" customHeight="1">
      <c r="A6" s="98"/>
      <c r="C6" s="123" t="s">
        <v>198</v>
      </c>
      <c r="D6" s="124"/>
      <c r="F6" s="127" t="s">
        <v>7</v>
      </c>
      <c r="G6" s="132"/>
      <c r="H6" s="137" t="str">
        <f>IF(T14="","",T14)</f>
        <v/>
      </c>
      <c r="V6" s="195"/>
    </row>
    <row r="7" spans="1:29" s="95" customFormat="1" ht="18.600000000000001" hidden="1" customHeight="1">
      <c r="A7" s="98"/>
      <c r="C7" s="123" t="s">
        <v>308</v>
      </c>
      <c r="D7" s="124"/>
      <c r="F7" s="128"/>
      <c r="G7" s="133"/>
      <c r="H7" s="138"/>
      <c r="V7" s="195"/>
    </row>
    <row r="8" spans="1:29" s="95" customFormat="1" ht="18.600000000000001" hidden="1" customHeight="1">
      <c r="A8" s="98"/>
      <c r="C8" s="123" t="s">
        <v>298</v>
      </c>
      <c r="D8" s="124"/>
      <c r="F8" s="127" t="s">
        <v>309</v>
      </c>
      <c r="G8" s="127"/>
      <c r="H8" s="139" t="str">
        <f>IF(T15="","",T15)</f>
        <v/>
      </c>
      <c r="V8" s="195"/>
    </row>
    <row r="9" spans="1:29" s="95" customFormat="1" ht="18.600000000000001" hidden="1" customHeight="1">
      <c r="A9" s="98"/>
      <c r="C9" s="123" t="s">
        <v>312</v>
      </c>
      <c r="D9" s="124"/>
      <c r="F9" s="128"/>
      <c r="G9" s="128"/>
      <c r="H9" s="140"/>
      <c r="V9" s="195"/>
    </row>
    <row r="10" spans="1:29" s="95" customFormat="1" ht="18.600000000000001" hidden="1" customHeight="1">
      <c r="A10" s="98"/>
      <c r="C10" s="123" t="s">
        <v>316</v>
      </c>
      <c r="D10" s="124"/>
      <c r="V10" s="195"/>
    </row>
    <row r="11" spans="1:29" s="96" customFormat="1" ht="8.4499999999999993" customHeight="1">
      <c r="A11" s="100"/>
      <c r="C11" s="100"/>
      <c r="V11" s="196"/>
    </row>
    <row r="12" spans="1:29" s="96" customFormat="1" ht="13.5" customHeight="1">
      <c r="A12" s="101" t="s">
        <v>319</v>
      </c>
      <c r="B12" s="113"/>
      <c r="C12" s="113"/>
      <c r="D12" s="113"/>
      <c r="E12" s="113"/>
      <c r="F12" s="113"/>
      <c r="G12" s="113"/>
      <c r="H12" s="113"/>
      <c r="I12" s="113"/>
      <c r="J12" s="113"/>
      <c r="K12" s="113"/>
      <c r="L12" s="113"/>
      <c r="M12" s="113"/>
      <c r="N12" s="113"/>
      <c r="O12" s="113"/>
      <c r="P12" s="113"/>
      <c r="Q12" s="113"/>
      <c r="R12" s="113"/>
      <c r="S12" s="113"/>
      <c r="T12" s="183"/>
      <c r="V12" s="197" t="s">
        <v>184</v>
      </c>
    </row>
    <row r="13" spans="1:29" s="96" customFormat="1" ht="13.5" customHeight="1">
      <c r="A13" s="102"/>
      <c r="B13" s="114"/>
      <c r="C13" s="114"/>
      <c r="D13" s="114"/>
      <c r="E13" s="114"/>
      <c r="F13" s="114"/>
      <c r="G13" s="114"/>
      <c r="H13" s="114"/>
      <c r="I13" s="114"/>
      <c r="J13" s="114"/>
      <c r="K13" s="114"/>
      <c r="L13" s="114"/>
      <c r="M13" s="114"/>
      <c r="N13" s="114"/>
      <c r="O13" s="114"/>
      <c r="P13" s="114"/>
      <c r="Q13" s="114"/>
      <c r="R13" s="114"/>
      <c r="S13" s="114"/>
      <c r="T13" s="184"/>
      <c r="V13" s="198"/>
    </row>
    <row r="14" spans="1:29" s="96" customFormat="1" ht="39" customHeight="1">
      <c r="A14" s="103" t="s">
        <v>321</v>
      </c>
      <c r="B14" s="115"/>
      <c r="C14" s="115"/>
      <c r="D14" s="115"/>
      <c r="E14" s="115"/>
      <c r="F14" s="115"/>
      <c r="G14" s="115"/>
      <c r="H14" s="115"/>
      <c r="I14" s="145"/>
      <c r="J14" s="151" t="s">
        <v>333</v>
      </c>
      <c r="K14" s="156"/>
      <c r="L14" s="103" t="s">
        <v>334</v>
      </c>
      <c r="M14" s="163"/>
      <c r="N14" s="163"/>
      <c r="O14" s="163"/>
      <c r="P14" s="167"/>
      <c r="Q14" s="169" t="s">
        <v>336</v>
      </c>
      <c r="R14" s="175"/>
      <c r="S14" s="179"/>
      <c r="T14" s="185"/>
      <c r="V14" s="198"/>
    </row>
    <row r="15" spans="1:29" ht="39" customHeight="1">
      <c r="A15" s="104"/>
      <c r="B15" s="116"/>
      <c r="C15" s="116"/>
      <c r="D15" s="116"/>
      <c r="E15" s="116"/>
      <c r="F15" s="116"/>
      <c r="G15" s="116"/>
      <c r="H15" s="116"/>
      <c r="I15" s="146"/>
      <c r="J15" s="152"/>
      <c r="K15" s="157"/>
      <c r="L15" s="160"/>
      <c r="M15" s="164"/>
      <c r="N15" s="164"/>
      <c r="O15" s="164"/>
      <c r="P15" s="168"/>
      <c r="Q15" s="170" t="s">
        <v>315</v>
      </c>
      <c r="R15" s="176"/>
      <c r="S15" s="180"/>
      <c r="T15" s="186"/>
      <c r="U15" s="96"/>
      <c r="V15" s="198"/>
      <c r="W15" s="96"/>
      <c r="X15" s="96"/>
      <c r="Y15" s="96"/>
      <c r="Z15" s="96"/>
      <c r="AA15" s="96"/>
      <c r="AB15" s="96"/>
      <c r="AC15" s="96"/>
    </row>
    <row r="16" spans="1:29" ht="30" customHeight="1">
      <c r="A16" s="105"/>
      <c r="B16" s="117"/>
      <c r="C16" s="117"/>
      <c r="D16" s="117"/>
      <c r="E16" s="117"/>
      <c r="F16" s="117"/>
      <c r="G16" s="117"/>
      <c r="H16" s="117"/>
      <c r="I16" s="147"/>
      <c r="J16" s="153"/>
      <c r="K16" s="158"/>
      <c r="L16" s="161" t="s">
        <v>339</v>
      </c>
      <c r="M16" s="165"/>
      <c r="N16" s="165"/>
      <c r="O16" s="165"/>
      <c r="P16" s="165"/>
      <c r="Q16" s="171" t="s">
        <v>340</v>
      </c>
      <c r="R16" s="177"/>
      <c r="S16" s="181" t="s">
        <v>346</v>
      </c>
      <c r="T16" s="187" t="s">
        <v>348</v>
      </c>
      <c r="U16" s="96"/>
      <c r="V16" s="199"/>
      <c r="W16" s="96"/>
      <c r="X16" s="96"/>
      <c r="Y16" s="96"/>
      <c r="Z16" s="96"/>
      <c r="AA16" s="96"/>
      <c r="AB16" s="96"/>
      <c r="AC16" s="96"/>
    </row>
    <row r="17" spans="1:23" ht="153.75" customHeight="1">
      <c r="A17" s="106" t="s">
        <v>352</v>
      </c>
      <c r="B17" s="118" t="s">
        <v>270</v>
      </c>
      <c r="C17" s="118" t="s">
        <v>355</v>
      </c>
      <c r="D17" s="118" t="s">
        <v>357</v>
      </c>
      <c r="E17" s="118" t="s">
        <v>353</v>
      </c>
      <c r="F17" s="118" t="s">
        <v>361</v>
      </c>
      <c r="G17" s="118" t="s">
        <v>2091</v>
      </c>
      <c r="H17" s="141" t="s">
        <v>363</v>
      </c>
      <c r="I17" s="148" t="s">
        <v>369</v>
      </c>
      <c r="J17" s="154" t="s">
        <v>243</v>
      </c>
      <c r="K17" s="154" t="s">
        <v>377</v>
      </c>
      <c r="L17" s="162" t="s">
        <v>198</v>
      </c>
      <c r="M17" s="162" t="s">
        <v>308</v>
      </c>
      <c r="N17" s="162" t="s">
        <v>298</v>
      </c>
      <c r="O17" s="162" t="s">
        <v>312</v>
      </c>
      <c r="P17" s="162" t="s">
        <v>316</v>
      </c>
      <c r="Q17" s="172" t="s">
        <v>8</v>
      </c>
      <c r="R17" s="178" t="s">
        <v>305</v>
      </c>
      <c r="S17" s="182"/>
      <c r="T17" s="188"/>
      <c r="U17" s="112"/>
      <c r="V17" s="200" t="s">
        <v>381</v>
      </c>
    </row>
    <row r="18" spans="1:23" ht="18" customHeight="1">
      <c r="A18" s="107" t="s">
        <v>386</v>
      </c>
      <c r="B18" s="119" t="s">
        <v>390</v>
      </c>
      <c r="C18" s="119" t="s">
        <v>392</v>
      </c>
      <c r="D18" s="119" t="s">
        <v>364</v>
      </c>
      <c r="E18" s="125" t="s">
        <v>394</v>
      </c>
      <c r="F18" s="129">
        <v>2549</v>
      </c>
      <c r="G18" s="134">
        <v>15</v>
      </c>
      <c r="H18" s="142" t="s">
        <v>396</v>
      </c>
      <c r="I18" s="149"/>
      <c r="J18" s="155">
        <f>IFERROR(VLOOKUP(V18,プルダウンリスト!$D$15:$E$70,2,FALSE),"")</f>
        <v>16800</v>
      </c>
      <c r="K18" s="155">
        <f t="shared" ref="K18:K64" si="0">IFERROR(ROUNDDOWN(F18*J18/1000,0),"")</f>
        <v>42823</v>
      </c>
      <c r="L18" s="149"/>
      <c r="M18" s="149"/>
      <c r="N18" s="149" t="s">
        <v>399</v>
      </c>
      <c r="O18" s="149" t="s">
        <v>399</v>
      </c>
      <c r="P18" s="149" t="s">
        <v>399</v>
      </c>
      <c r="Q18" s="173" t="s">
        <v>408</v>
      </c>
      <c r="R18" s="125" t="s">
        <v>1534</v>
      </c>
      <c r="S18" s="119" t="s">
        <v>156</v>
      </c>
      <c r="T18" s="189"/>
      <c r="U18" s="112"/>
      <c r="V18" s="201" t="str">
        <f t="shared" ref="V18:V64" si="1">$T$14&amp;E18&amp;H18</f>
        <v>田急傾斜</v>
      </c>
      <c r="W18" s="204"/>
    </row>
    <row r="19" spans="1:23" ht="18" customHeight="1">
      <c r="A19" s="107" t="s">
        <v>386</v>
      </c>
      <c r="B19" s="119" t="s">
        <v>390</v>
      </c>
      <c r="C19" s="119" t="s">
        <v>392</v>
      </c>
      <c r="D19" s="119" t="s">
        <v>410</v>
      </c>
      <c r="E19" s="125" t="s">
        <v>394</v>
      </c>
      <c r="F19" s="129">
        <v>1542</v>
      </c>
      <c r="G19" s="134">
        <v>15</v>
      </c>
      <c r="H19" s="142" t="s">
        <v>396</v>
      </c>
      <c r="I19" s="149"/>
      <c r="J19" s="155">
        <f>IFERROR(VLOOKUP(V19,プルダウンリスト!$D$15:$E$70,2,FALSE),"")</f>
        <v>16800</v>
      </c>
      <c r="K19" s="155">
        <f t="shared" si="0"/>
        <v>25905</v>
      </c>
      <c r="L19" s="149" t="s">
        <v>399</v>
      </c>
      <c r="M19" s="149" t="s">
        <v>399</v>
      </c>
      <c r="N19" s="149" t="s">
        <v>399</v>
      </c>
      <c r="O19" s="149" t="s">
        <v>399</v>
      </c>
      <c r="P19" s="149" t="s">
        <v>399</v>
      </c>
      <c r="Q19" s="173" t="s">
        <v>408</v>
      </c>
      <c r="R19" s="125" t="s">
        <v>1534</v>
      </c>
      <c r="S19" s="119" t="s">
        <v>156</v>
      </c>
      <c r="T19" s="189"/>
      <c r="U19" s="112"/>
      <c r="V19" s="201" t="str">
        <f t="shared" si="1"/>
        <v>田急傾斜</v>
      </c>
    </row>
    <row r="20" spans="1:23" ht="18" customHeight="1">
      <c r="A20" s="107" t="s">
        <v>386</v>
      </c>
      <c r="B20" s="119" t="s">
        <v>390</v>
      </c>
      <c r="C20" s="119" t="s">
        <v>392</v>
      </c>
      <c r="D20" s="119" t="s">
        <v>414</v>
      </c>
      <c r="E20" s="125" t="s">
        <v>394</v>
      </c>
      <c r="F20" s="129">
        <v>925</v>
      </c>
      <c r="G20" s="134">
        <v>15</v>
      </c>
      <c r="H20" s="142" t="s">
        <v>396</v>
      </c>
      <c r="I20" s="149"/>
      <c r="J20" s="155">
        <f>IFERROR(VLOOKUP(V20,プルダウンリスト!$D$15:$E$70,2,FALSE),"")</f>
        <v>16800</v>
      </c>
      <c r="K20" s="155">
        <f t="shared" si="0"/>
        <v>15540</v>
      </c>
      <c r="L20" s="149"/>
      <c r="M20" s="149" t="s">
        <v>399</v>
      </c>
      <c r="N20" s="149" t="s">
        <v>399</v>
      </c>
      <c r="O20" s="149" t="s">
        <v>399</v>
      </c>
      <c r="P20" s="149" t="s">
        <v>399</v>
      </c>
      <c r="Q20" s="173" t="s">
        <v>408</v>
      </c>
      <c r="R20" s="125" t="s">
        <v>1534</v>
      </c>
      <c r="S20" s="119" t="s">
        <v>156</v>
      </c>
      <c r="T20" s="189"/>
      <c r="U20" s="112"/>
      <c r="V20" s="201" t="str">
        <f t="shared" si="1"/>
        <v>田急傾斜</v>
      </c>
    </row>
    <row r="21" spans="1:23" ht="18" customHeight="1">
      <c r="A21" s="107" t="s">
        <v>386</v>
      </c>
      <c r="B21" s="119" t="s">
        <v>390</v>
      </c>
      <c r="C21" s="119" t="s">
        <v>392</v>
      </c>
      <c r="D21" s="119" t="s">
        <v>421</v>
      </c>
      <c r="E21" s="125" t="s">
        <v>394</v>
      </c>
      <c r="F21" s="129">
        <v>1113</v>
      </c>
      <c r="G21" s="134">
        <v>15</v>
      </c>
      <c r="H21" s="142" t="s">
        <v>396</v>
      </c>
      <c r="I21" s="149"/>
      <c r="J21" s="155">
        <f>IFERROR(VLOOKUP(V21,プルダウンリスト!$D$15:$E$70,2,FALSE),"")</f>
        <v>16800</v>
      </c>
      <c r="K21" s="155">
        <f t="shared" si="0"/>
        <v>18698</v>
      </c>
      <c r="L21" s="149"/>
      <c r="M21" s="149" t="s">
        <v>399</v>
      </c>
      <c r="N21" s="149" t="s">
        <v>399</v>
      </c>
      <c r="O21" s="149" t="s">
        <v>399</v>
      </c>
      <c r="P21" s="149" t="s">
        <v>399</v>
      </c>
      <c r="Q21" s="173" t="s">
        <v>408</v>
      </c>
      <c r="R21" s="125" t="s">
        <v>1534</v>
      </c>
      <c r="S21" s="119" t="s">
        <v>156</v>
      </c>
      <c r="T21" s="189"/>
      <c r="U21" s="112"/>
      <c r="V21" s="201" t="str">
        <f t="shared" si="1"/>
        <v>田急傾斜</v>
      </c>
    </row>
    <row r="22" spans="1:23" ht="18" customHeight="1">
      <c r="A22" s="107" t="s">
        <v>386</v>
      </c>
      <c r="B22" s="119" t="s">
        <v>390</v>
      </c>
      <c r="C22" s="119" t="s">
        <v>392</v>
      </c>
      <c r="D22" s="119" t="s">
        <v>425</v>
      </c>
      <c r="E22" s="125" t="s">
        <v>394</v>
      </c>
      <c r="F22" s="129">
        <v>832</v>
      </c>
      <c r="G22" s="134">
        <v>15</v>
      </c>
      <c r="H22" s="142" t="s">
        <v>396</v>
      </c>
      <c r="I22" s="149"/>
      <c r="J22" s="155">
        <f>IFERROR(VLOOKUP(V22,プルダウンリスト!$D$15:$E$70,2,FALSE),"")</f>
        <v>16800</v>
      </c>
      <c r="K22" s="155">
        <f t="shared" si="0"/>
        <v>13977</v>
      </c>
      <c r="L22" s="149"/>
      <c r="M22" s="149" t="s">
        <v>399</v>
      </c>
      <c r="N22" s="149" t="s">
        <v>399</v>
      </c>
      <c r="O22" s="149" t="s">
        <v>399</v>
      </c>
      <c r="P22" s="149" t="s">
        <v>399</v>
      </c>
      <c r="Q22" s="173" t="s">
        <v>408</v>
      </c>
      <c r="R22" s="125" t="s">
        <v>1534</v>
      </c>
      <c r="S22" s="119" t="s">
        <v>156</v>
      </c>
      <c r="T22" s="189"/>
      <c r="U22" s="112"/>
      <c r="V22" s="201" t="str">
        <f t="shared" si="1"/>
        <v>田急傾斜</v>
      </c>
    </row>
    <row r="23" spans="1:23" ht="18" customHeight="1">
      <c r="A23" s="107" t="s">
        <v>386</v>
      </c>
      <c r="B23" s="119" t="s">
        <v>390</v>
      </c>
      <c r="C23" s="119" t="s">
        <v>392</v>
      </c>
      <c r="D23" s="119" t="s">
        <v>272</v>
      </c>
      <c r="E23" s="125" t="s">
        <v>394</v>
      </c>
      <c r="F23" s="129">
        <v>485</v>
      </c>
      <c r="G23" s="134">
        <v>15</v>
      </c>
      <c r="H23" s="142" t="s">
        <v>396</v>
      </c>
      <c r="I23" s="149"/>
      <c r="J23" s="155">
        <f>IFERROR(VLOOKUP(V23,プルダウンリスト!$D$15:$E$70,2,FALSE),"")</f>
        <v>16800</v>
      </c>
      <c r="K23" s="155">
        <f t="shared" si="0"/>
        <v>8148</v>
      </c>
      <c r="L23" s="149"/>
      <c r="M23" s="149" t="s">
        <v>399</v>
      </c>
      <c r="N23" s="149" t="s">
        <v>399</v>
      </c>
      <c r="O23" s="149" t="s">
        <v>399</v>
      </c>
      <c r="P23" s="149" t="s">
        <v>399</v>
      </c>
      <c r="Q23" s="173" t="s">
        <v>408</v>
      </c>
      <c r="R23" s="125" t="s">
        <v>1534</v>
      </c>
      <c r="S23" s="119" t="s">
        <v>156</v>
      </c>
      <c r="T23" s="189"/>
      <c r="U23" s="112"/>
      <c r="V23" s="201" t="str">
        <f t="shared" si="1"/>
        <v>田急傾斜</v>
      </c>
    </row>
    <row r="24" spans="1:23" ht="18" customHeight="1">
      <c r="A24" s="107" t="s">
        <v>386</v>
      </c>
      <c r="B24" s="119" t="s">
        <v>390</v>
      </c>
      <c r="C24" s="119" t="s">
        <v>392</v>
      </c>
      <c r="D24" s="119" t="s">
        <v>232</v>
      </c>
      <c r="E24" s="125" t="s">
        <v>394</v>
      </c>
      <c r="F24" s="129">
        <v>945</v>
      </c>
      <c r="G24" s="134">
        <v>15</v>
      </c>
      <c r="H24" s="142" t="s">
        <v>396</v>
      </c>
      <c r="I24" s="149"/>
      <c r="J24" s="155">
        <f>IFERROR(VLOOKUP(V24,プルダウンリスト!$D$15:$E$70,2,FALSE),"")</f>
        <v>16800</v>
      </c>
      <c r="K24" s="155">
        <f t="shared" si="0"/>
        <v>15876</v>
      </c>
      <c r="L24" s="149"/>
      <c r="M24" s="149" t="s">
        <v>399</v>
      </c>
      <c r="N24" s="149" t="s">
        <v>399</v>
      </c>
      <c r="O24" s="149" t="s">
        <v>399</v>
      </c>
      <c r="P24" s="149" t="s">
        <v>399</v>
      </c>
      <c r="Q24" s="173" t="s">
        <v>408</v>
      </c>
      <c r="R24" s="125" t="s">
        <v>1534</v>
      </c>
      <c r="S24" s="119" t="s">
        <v>156</v>
      </c>
      <c r="T24" s="189"/>
      <c r="U24" s="112"/>
      <c r="V24" s="201" t="str">
        <f t="shared" si="1"/>
        <v>田急傾斜</v>
      </c>
    </row>
    <row r="25" spans="1:23" ht="18" customHeight="1">
      <c r="A25" s="107" t="s">
        <v>386</v>
      </c>
      <c r="B25" s="119" t="s">
        <v>390</v>
      </c>
      <c r="C25" s="119" t="s">
        <v>392</v>
      </c>
      <c r="D25" s="119" t="s">
        <v>129</v>
      </c>
      <c r="E25" s="125" t="s">
        <v>394</v>
      </c>
      <c r="F25" s="129">
        <v>712</v>
      </c>
      <c r="G25" s="134">
        <v>15</v>
      </c>
      <c r="H25" s="142" t="s">
        <v>396</v>
      </c>
      <c r="I25" s="149"/>
      <c r="J25" s="155">
        <f>IFERROR(VLOOKUP(V25,プルダウンリスト!$D$15:$E$70,2,FALSE),"")</f>
        <v>16800</v>
      </c>
      <c r="K25" s="155">
        <f t="shared" si="0"/>
        <v>11961</v>
      </c>
      <c r="L25" s="149"/>
      <c r="M25" s="149" t="s">
        <v>399</v>
      </c>
      <c r="N25" s="149" t="s">
        <v>399</v>
      </c>
      <c r="O25" s="149" t="s">
        <v>399</v>
      </c>
      <c r="P25" s="149" t="s">
        <v>399</v>
      </c>
      <c r="Q25" s="173" t="s">
        <v>408</v>
      </c>
      <c r="R25" s="125" t="s">
        <v>1534</v>
      </c>
      <c r="S25" s="119" t="s">
        <v>156</v>
      </c>
      <c r="T25" s="189"/>
      <c r="U25" s="112"/>
      <c r="V25" s="201" t="str">
        <f t="shared" si="1"/>
        <v>田急傾斜</v>
      </c>
    </row>
    <row r="26" spans="1:23" ht="18" customHeight="1">
      <c r="A26" s="107" t="s">
        <v>386</v>
      </c>
      <c r="B26" s="119" t="s">
        <v>390</v>
      </c>
      <c r="C26" s="119" t="s">
        <v>392</v>
      </c>
      <c r="D26" s="119" t="s">
        <v>430</v>
      </c>
      <c r="E26" s="125" t="s">
        <v>394</v>
      </c>
      <c r="F26" s="129">
        <v>894</v>
      </c>
      <c r="G26" s="134">
        <v>15</v>
      </c>
      <c r="H26" s="142" t="s">
        <v>396</v>
      </c>
      <c r="I26" s="149"/>
      <c r="J26" s="155">
        <f>IFERROR(VLOOKUP(V26,プルダウンリスト!$D$15:$E$70,2,FALSE),"")</f>
        <v>16800</v>
      </c>
      <c r="K26" s="155">
        <f t="shared" si="0"/>
        <v>15019</v>
      </c>
      <c r="L26" s="149" t="s">
        <v>399</v>
      </c>
      <c r="M26" s="149" t="s">
        <v>399</v>
      </c>
      <c r="N26" s="149" t="s">
        <v>399</v>
      </c>
      <c r="O26" s="149" t="s">
        <v>399</v>
      </c>
      <c r="P26" s="149" t="s">
        <v>399</v>
      </c>
      <c r="Q26" s="173" t="s">
        <v>408</v>
      </c>
      <c r="R26" s="125" t="s">
        <v>1534</v>
      </c>
      <c r="S26" s="119" t="s">
        <v>156</v>
      </c>
      <c r="T26" s="189"/>
      <c r="U26" s="112"/>
      <c r="V26" s="201" t="str">
        <f t="shared" si="1"/>
        <v>田急傾斜</v>
      </c>
    </row>
    <row r="27" spans="1:23" ht="18" customHeight="1">
      <c r="A27" s="107" t="s">
        <v>386</v>
      </c>
      <c r="B27" s="119" t="s">
        <v>390</v>
      </c>
      <c r="C27" s="119" t="s">
        <v>392</v>
      </c>
      <c r="D27" s="119" t="s">
        <v>435</v>
      </c>
      <c r="E27" s="125" t="s">
        <v>394</v>
      </c>
      <c r="F27" s="129">
        <v>100</v>
      </c>
      <c r="G27" s="134">
        <v>15</v>
      </c>
      <c r="H27" s="142" t="s">
        <v>396</v>
      </c>
      <c r="I27" s="149"/>
      <c r="J27" s="155">
        <f>IFERROR(VLOOKUP(V27,プルダウンリスト!$D$15:$E$70,2,FALSE),"")</f>
        <v>16800</v>
      </c>
      <c r="K27" s="155">
        <f t="shared" si="0"/>
        <v>1680</v>
      </c>
      <c r="L27" s="149" t="s">
        <v>399</v>
      </c>
      <c r="M27" s="149" t="s">
        <v>399</v>
      </c>
      <c r="N27" s="149" t="s">
        <v>399</v>
      </c>
      <c r="O27" s="149" t="s">
        <v>399</v>
      </c>
      <c r="P27" s="149" t="s">
        <v>399</v>
      </c>
      <c r="Q27" s="173" t="s">
        <v>408</v>
      </c>
      <c r="R27" s="125" t="s">
        <v>1534</v>
      </c>
      <c r="S27" s="119" t="s">
        <v>156</v>
      </c>
      <c r="T27" s="189"/>
      <c r="U27" s="112"/>
      <c r="V27" s="201" t="str">
        <f t="shared" si="1"/>
        <v>田急傾斜</v>
      </c>
    </row>
    <row r="28" spans="1:23" ht="18" customHeight="1">
      <c r="A28" s="107" t="s">
        <v>386</v>
      </c>
      <c r="B28" s="119" t="s">
        <v>390</v>
      </c>
      <c r="C28" s="119" t="s">
        <v>392</v>
      </c>
      <c r="D28" s="119" t="s">
        <v>364</v>
      </c>
      <c r="E28" s="125" t="s">
        <v>394</v>
      </c>
      <c r="F28" s="129">
        <v>512</v>
      </c>
      <c r="G28" s="134">
        <v>89</v>
      </c>
      <c r="H28" s="142" t="s">
        <v>464</v>
      </c>
      <c r="I28" s="149"/>
      <c r="J28" s="155">
        <f>IFERROR(VLOOKUP(V28,プルダウンリスト!$D$15:$E$70,2,FALSE),"")</f>
        <v>6400</v>
      </c>
      <c r="K28" s="155">
        <f t="shared" si="0"/>
        <v>3276</v>
      </c>
      <c r="L28" s="149" t="s">
        <v>399</v>
      </c>
      <c r="M28" s="149" t="s">
        <v>399</v>
      </c>
      <c r="N28" s="149" t="s">
        <v>399</v>
      </c>
      <c r="O28" s="149" t="s">
        <v>399</v>
      </c>
      <c r="P28" s="149" t="s">
        <v>399</v>
      </c>
      <c r="Q28" s="173" t="s">
        <v>408</v>
      </c>
      <c r="R28" s="125" t="s">
        <v>1534</v>
      </c>
      <c r="S28" s="119" t="s">
        <v>1912</v>
      </c>
      <c r="T28" s="190" t="s">
        <v>418</v>
      </c>
      <c r="U28" s="112"/>
      <c r="V28" s="201" t="str">
        <f t="shared" si="1"/>
        <v>田緩傾斜</v>
      </c>
    </row>
    <row r="29" spans="1:23" ht="18" customHeight="1">
      <c r="A29" s="107" t="s">
        <v>386</v>
      </c>
      <c r="B29" s="119" t="s">
        <v>390</v>
      </c>
      <c r="C29" s="119" t="s">
        <v>392</v>
      </c>
      <c r="D29" s="119" t="s">
        <v>410</v>
      </c>
      <c r="E29" s="125" t="s">
        <v>394</v>
      </c>
      <c r="F29" s="129">
        <v>666</v>
      </c>
      <c r="G29" s="134">
        <v>89</v>
      </c>
      <c r="H29" s="142" t="s">
        <v>464</v>
      </c>
      <c r="I29" s="149"/>
      <c r="J29" s="155">
        <f>IFERROR(VLOOKUP(V29,プルダウンリスト!$D$15:$E$70,2,FALSE),"")</f>
        <v>6400</v>
      </c>
      <c r="K29" s="155">
        <f t="shared" si="0"/>
        <v>4262</v>
      </c>
      <c r="L29" s="149" t="s">
        <v>399</v>
      </c>
      <c r="M29" s="149" t="s">
        <v>399</v>
      </c>
      <c r="N29" s="149" t="s">
        <v>399</v>
      </c>
      <c r="O29" s="149" t="s">
        <v>399</v>
      </c>
      <c r="P29" s="149" t="s">
        <v>399</v>
      </c>
      <c r="Q29" s="173" t="s">
        <v>408</v>
      </c>
      <c r="R29" s="125" t="s">
        <v>1534</v>
      </c>
      <c r="S29" s="119" t="s">
        <v>1912</v>
      </c>
      <c r="T29" s="190" t="s">
        <v>418</v>
      </c>
      <c r="U29" s="112"/>
      <c r="V29" s="201" t="str">
        <f t="shared" si="1"/>
        <v>田緩傾斜</v>
      </c>
    </row>
    <row r="30" spans="1:23" ht="18" customHeight="1">
      <c r="A30" s="107" t="s">
        <v>386</v>
      </c>
      <c r="B30" s="119" t="s">
        <v>390</v>
      </c>
      <c r="C30" s="119" t="s">
        <v>392</v>
      </c>
      <c r="D30" s="119" t="s">
        <v>414</v>
      </c>
      <c r="E30" s="125" t="s">
        <v>394</v>
      </c>
      <c r="F30" s="129">
        <v>200</v>
      </c>
      <c r="G30" s="134">
        <v>89</v>
      </c>
      <c r="H30" s="142" t="s">
        <v>464</v>
      </c>
      <c r="I30" s="149"/>
      <c r="J30" s="155">
        <f>IFERROR(VLOOKUP(V30,プルダウンリスト!$D$15:$E$70,2,FALSE),"")</f>
        <v>6400</v>
      </c>
      <c r="K30" s="155">
        <f t="shared" si="0"/>
        <v>1280</v>
      </c>
      <c r="L30" s="149" t="s">
        <v>399</v>
      </c>
      <c r="M30" s="149" t="s">
        <v>399</v>
      </c>
      <c r="N30" s="149" t="s">
        <v>399</v>
      </c>
      <c r="O30" s="149" t="s">
        <v>399</v>
      </c>
      <c r="P30" s="149" t="s">
        <v>399</v>
      </c>
      <c r="Q30" s="173" t="s">
        <v>408</v>
      </c>
      <c r="R30" s="125" t="s">
        <v>1534</v>
      </c>
      <c r="S30" s="119" t="s">
        <v>1912</v>
      </c>
      <c r="T30" s="190" t="s">
        <v>418</v>
      </c>
      <c r="U30" s="112"/>
      <c r="V30" s="201" t="str">
        <f t="shared" si="1"/>
        <v>田緩傾斜</v>
      </c>
    </row>
    <row r="31" spans="1:23" ht="18" customHeight="1">
      <c r="A31" s="107" t="s">
        <v>386</v>
      </c>
      <c r="B31" s="119" t="s">
        <v>390</v>
      </c>
      <c r="C31" s="119" t="s">
        <v>392</v>
      </c>
      <c r="D31" s="119" t="s">
        <v>421</v>
      </c>
      <c r="E31" s="125" t="s">
        <v>394</v>
      </c>
      <c r="F31" s="129">
        <v>173</v>
      </c>
      <c r="G31" s="134">
        <v>89</v>
      </c>
      <c r="H31" s="142" t="s">
        <v>464</v>
      </c>
      <c r="I31" s="149"/>
      <c r="J31" s="155">
        <f>IFERROR(VLOOKUP(V31,プルダウンリスト!$D$15:$E$70,2,FALSE),"")</f>
        <v>6400</v>
      </c>
      <c r="K31" s="155">
        <f t="shared" si="0"/>
        <v>1107</v>
      </c>
      <c r="L31" s="149" t="s">
        <v>399</v>
      </c>
      <c r="M31" s="149" t="s">
        <v>399</v>
      </c>
      <c r="N31" s="149" t="s">
        <v>399</v>
      </c>
      <c r="O31" s="149" t="s">
        <v>399</v>
      </c>
      <c r="P31" s="149" t="s">
        <v>399</v>
      </c>
      <c r="Q31" s="173" t="s">
        <v>408</v>
      </c>
      <c r="R31" s="125" t="s">
        <v>1534</v>
      </c>
      <c r="S31" s="119" t="s">
        <v>1912</v>
      </c>
      <c r="T31" s="190" t="s">
        <v>418</v>
      </c>
      <c r="U31" s="112"/>
      <c r="V31" s="201" t="str">
        <f t="shared" si="1"/>
        <v>田緩傾斜</v>
      </c>
    </row>
    <row r="32" spans="1:23" ht="18" customHeight="1">
      <c r="A32" s="107" t="s">
        <v>386</v>
      </c>
      <c r="B32" s="119" t="s">
        <v>390</v>
      </c>
      <c r="C32" s="119" t="s">
        <v>392</v>
      </c>
      <c r="D32" s="119" t="s">
        <v>425</v>
      </c>
      <c r="E32" s="125" t="s">
        <v>394</v>
      </c>
      <c r="F32" s="129">
        <v>32</v>
      </c>
      <c r="G32" s="134">
        <v>89</v>
      </c>
      <c r="H32" s="142" t="s">
        <v>464</v>
      </c>
      <c r="I32" s="149"/>
      <c r="J32" s="155">
        <f>IFERROR(VLOOKUP(V32,プルダウンリスト!$D$15:$E$70,2,FALSE),"")</f>
        <v>6400</v>
      </c>
      <c r="K32" s="155">
        <f t="shared" si="0"/>
        <v>204</v>
      </c>
      <c r="L32" s="149" t="s">
        <v>399</v>
      </c>
      <c r="M32" s="149" t="s">
        <v>399</v>
      </c>
      <c r="N32" s="149" t="s">
        <v>399</v>
      </c>
      <c r="O32" s="149" t="s">
        <v>399</v>
      </c>
      <c r="P32" s="149" t="s">
        <v>399</v>
      </c>
      <c r="Q32" s="173" t="s">
        <v>408</v>
      </c>
      <c r="R32" s="125" t="s">
        <v>1534</v>
      </c>
      <c r="S32" s="119" t="s">
        <v>1912</v>
      </c>
      <c r="T32" s="190" t="s">
        <v>418</v>
      </c>
      <c r="U32" s="112"/>
      <c r="V32" s="201" t="str">
        <f t="shared" si="1"/>
        <v>田緩傾斜</v>
      </c>
    </row>
    <row r="33" spans="1:22" ht="18" customHeight="1">
      <c r="A33" s="107" t="s">
        <v>386</v>
      </c>
      <c r="B33" s="119" t="s">
        <v>390</v>
      </c>
      <c r="C33" s="119" t="s">
        <v>392</v>
      </c>
      <c r="D33" s="119" t="s">
        <v>272</v>
      </c>
      <c r="E33" s="125" t="s">
        <v>394</v>
      </c>
      <c r="F33" s="129">
        <v>1567</v>
      </c>
      <c r="G33" s="134">
        <v>8</v>
      </c>
      <c r="H33" s="142" t="s">
        <v>396</v>
      </c>
      <c r="I33" s="149"/>
      <c r="J33" s="155">
        <f>IFERROR(VLOOKUP(V33,プルダウンリスト!$D$15:$E$70,2,FALSE),"")</f>
        <v>16800</v>
      </c>
      <c r="K33" s="155">
        <f t="shared" si="0"/>
        <v>26325</v>
      </c>
      <c r="L33" s="149" t="s">
        <v>399</v>
      </c>
      <c r="M33" s="166" t="s">
        <v>418</v>
      </c>
      <c r="N33" s="149"/>
      <c r="O33" s="149" t="s">
        <v>399</v>
      </c>
      <c r="P33" s="149" t="s">
        <v>399</v>
      </c>
      <c r="Q33" s="173" t="s">
        <v>408</v>
      </c>
      <c r="R33" s="125" t="s">
        <v>1534</v>
      </c>
      <c r="S33" s="119" t="s">
        <v>156</v>
      </c>
      <c r="T33" s="189"/>
      <c r="U33" s="112"/>
      <c r="V33" s="201" t="str">
        <f t="shared" si="1"/>
        <v>田急傾斜</v>
      </c>
    </row>
    <row r="34" spans="1:22" ht="18" customHeight="1">
      <c r="A34" s="107" t="s">
        <v>386</v>
      </c>
      <c r="B34" s="119" t="s">
        <v>390</v>
      </c>
      <c r="C34" s="119" t="s">
        <v>392</v>
      </c>
      <c r="D34" s="119" t="s">
        <v>232</v>
      </c>
      <c r="E34" s="125" t="s">
        <v>394</v>
      </c>
      <c r="F34" s="129">
        <v>431</v>
      </c>
      <c r="G34" s="134">
        <v>8</v>
      </c>
      <c r="H34" s="142" t="s">
        <v>396</v>
      </c>
      <c r="I34" s="149"/>
      <c r="J34" s="155">
        <f>IFERROR(VLOOKUP(V34,プルダウンリスト!$D$15:$E$70,2,FALSE),"")</f>
        <v>16800</v>
      </c>
      <c r="K34" s="155">
        <f t="shared" si="0"/>
        <v>7240</v>
      </c>
      <c r="L34" s="149" t="s">
        <v>399</v>
      </c>
      <c r="M34" s="166" t="s">
        <v>418</v>
      </c>
      <c r="N34" s="149"/>
      <c r="O34" s="149" t="s">
        <v>399</v>
      </c>
      <c r="P34" s="149" t="s">
        <v>399</v>
      </c>
      <c r="Q34" s="173" t="s">
        <v>408</v>
      </c>
      <c r="R34" s="125" t="s">
        <v>1534</v>
      </c>
      <c r="S34" s="119" t="s">
        <v>156</v>
      </c>
      <c r="T34" s="189"/>
      <c r="U34" s="112"/>
      <c r="V34" s="201" t="str">
        <f t="shared" si="1"/>
        <v>田急傾斜</v>
      </c>
    </row>
    <row r="35" spans="1:22" ht="18" customHeight="1">
      <c r="A35" s="107" t="s">
        <v>386</v>
      </c>
      <c r="B35" s="119" t="s">
        <v>390</v>
      </c>
      <c r="C35" s="119" t="s">
        <v>392</v>
      </c>
      <c r="D35" s="119" t="s">
        <v>129</v>
      </c>
      <c r="E35" s="125" t="s">
        <v>394</v>
      </c>
      <c r="F35" s="129">
        <v>476</v>
      </c>
      <c r="G35" s="134">
        <v>8</v>
      </c>
      <c r="H35" s="142" t="s">
        <v>396</v>
      </c>
      <c r="I35" s="149"/>
      <c r="J35" s="155">
        <f>IFERROR(VLOOKUP(V35,プルダウンリスト!$D$15:$E$70,2,FALSE),"")</f>
        <v>16800</v>
      </c>
      <c r="K35" s="155">
        <f t="shared" si="0"/>
        <v>7996</v>
      </c>
      <c r="L35" s="149" t="s">
        <v>399</v>
      </c>
      <c r="M35" s="166" t="s">
        <v>418</v>
      </c>
      <c r="N35" s="149" t="s">
        <v>399</v>
      </c>
      <c r="O35" s="149" t="s">
        <v>399</v>
      </c>
      <c r="P35" s="149" t="s">
        <v>399</v>
      </c>
      <c r="Q35" s="173" t="s">
        <v>408</v>
      </c>
      <c r="R35" s="125" t="s">
        <v>1534</v>
      </c>
      <c r="S35" s="119" t="s">
        <v>156</v>
      </c>
      <c r="T35" s="189"/>
      <c r="U35" s="112"/>
      <c r="V35" s="201" t="str">
        <f t="shared" si="1"/>
        <v>田急傾斜</v>
      </c>
    </row>
    <row r="36" spans="1:22" ht="18" customHeight="1">
      <c r="A36" s="107" t="s">
        <v>386</v>
      </c>
      <c r="B36" s="119" t="s">
        <v>390</v>
      </c>
      <c r="C36" s="119" t="s">
        <v>392</v>
      </c>
      <c r="D36" s="119" t="s">
        <v>430</v>
      </c>
      <c r="E36" s="125" t="s">
        <v>394</v>
      </c>
      <c r="F36" s="129">
        <v>798</v>
      </c>
      <c r="G36" s="134">
        <v>8</v>
      </c>
      <c r="H36" s="142" t="s">
        <v>396</v>
      </c>
      <c r="I36" s="149"/>
      <c r="J36" s="155">
        <f>IFERROR(VLOOKUP(V36,プルダウンリスト!$D$15:$E$70,2,FALSE),"")</f>
        <v>16800</v>
      </c>
      <c r="K36" s="155">
        <f t="shared" si="0"/>
        <v>13406</v>
      </c>
      <c r="L36" s="149" t="s">
        <v>399</v>
      </c>
      <c r="M36" s="166" t="s">
        <v>418</v>
      </c>
      <c r="N36" s="149" t="s">
        <v>399</v>
      </c>
      <c r="O36" s="149" t="s">
        <v>399</v>
      </c>
      <c r="P36" s="149" t="s">
        <v>399</v>
      </c>
      <c r="Q36" s="173" t="s">
        <v>408</v>
      </c>
      <c r="R36" s="125" t="s">
        <v>1534</v>
      </c>
      <c r="S36" s="119" t="s">
        <v>156</v>
      </c>
      <c r="T36" s="189"/>
      <c r="U36" s="112"/>
      <c r="V36" s="201" t="str">
        <f t="shared" si="1"/>
        <v>田急傾斜</v>
      </c>
    </row>
    <row r="37" spans="1:22" ht="18" customHeight="1">
      <c r="A37" s="107" t="s">
        <v>386</v>
      </c>
      <c r="B37" s="119" t="s">
        <v>390</v>
      </c>
      <c r="C37" s="119" t="s">
        <v>392</v>
      </c>
      <c r="D37" s="119" t="s">
        <v>435</v>
      </c>
      <c r="E37" s="125" t="s">
        <v>394</v>
      </c>
      <c r="F37" s="129">
        <v>975</v>
      </c>
      <c r="G37" s="134">
        <v>8</v>
      </c>
      <c r="H37" s="142" t="s">
        <v>396</v>
      </c>
      <c r="I37" s="149"/>
      <c r="J37" s="155">
        <f>IFERROR(VLOOKUP(V37,プルダウンリスト!$D$15:$E$70,2,FALSE),"")</f>
        <v>16800</v>
      </c>
      <c r="K37" s="155">
        <f t="shared" si="0"/>
        <v>16380</v>
      </c>
      <c r="L37" s="149" t="s">
        <v>399</v>
      </c>
      <c r="M37" s="166" t="s">
        <v>418</v>
      </c>
      <c r="N37" s="149" t="s">
        <v>399</v>
      </c>
      <c r="O37" s="149" t="s">
        <v>399</v>
      </c>
      <c r="P37" s="149" t="s">
        <v>399</v>
      </c>
      <c r="Q37" s="173" t="s">
        <v>408</v>
      </c>
      <c r="R37" s="125" t="s">
        <v>1534</v>
      </c>
      <c r="S37" s="119" t="s">
        <v>156</v>
      </c>
      <c r="T37" s="189"/>
      <c r="U37" s="112"/>
      <c r="V37" s="201" t="str">
        <f t="shared" si="1"/>
        <v>田急傾斜</v>
      </c>
    </row>
    <row r="38" spans="1:22" ht="18" customHeight="1">
      <c r="A38" s="107" t="s">
        <v>386</v>
      </c>
      <c r="B38" s="119" t="s">
        <v>390</v>
      </c>
      <c r="C38" s="119" t="s">
        <v>240</v>
      </c>
      <c r="D38" s="119" t="s">
        <v>364</v>
      </c>
      <c r="E38" s="125" t="s">
        <v>394</v>
      </c>
      <c r="F38" s="129">
        <v>865</v>
      </c>
      <c r="G38" s="134">
        <v>25</v>
      </c>
      <c r="H38" s="142" t="s">
        <v>464</v>
      </c>
      <c r="I38" s="149"/>
      <c r="J38" s="155">
        <f>IFERROR(VLOOKUP(V38,プルダウンリスト!$D$15:$E$70,2,FALSE),"")</f>
        <v>6400</v>
      </c>
      <c r="K38" s="155">
        <f t="shared" si="0"/>
        <v>5536</v>
      </c>
      <c r="L38" s="149" t="s">
        <v>399</v>
      </c>
      <c r="M38" s="149" t="s">
        <v>399</v>
      </c>
      <c r="N38" s="149" t="s">
        <v>399</v>
      </c>
      <c r="O38" s="149" t="s">
        <v>399</v>
      </c>
      <c r="P38" s="149" t="s">
        <v>399</v>
      </c>
      <c r="Q38" s="173" t="s">
        <v>515</v>
      </c>
      <c r="R38" s="125" t="s">
        <v>1811</v>
      </c>
      <c r="S38" s="119" t="s">
        <v>156</v>
      </c>
      <c r="T38" s="189"/>
      <c r="U38" s="112"/>
      <c r="V38" s="201" t="str">
        <f t="shared" si="1"/>
        <v>田緩傾斜</v>
      </c>
    </row>
    <row r="39" spans="1:22" ht="18" customHeight="1">
      <c r="A39" s="107" t="s">
        <v>386</v>
      </c>
      <c r="B39" s="119" t="s">
        <v>390</v>
      </c>
      <c r="C39" s="119" t="s">
        <v>240</v>
      </c>
      <c r="D39" s="119" t="s">
        <v>410</v>
      </c>
      <c r="E39" s="125" t="s">
        <v>394</v>
      </c>
      <c r="F39" s="129">
        <v>598</v>
      </c>
      <c r="G39" s="134">
        <v>25</v>
      </c>
      <c r="H39" s="142" t="s">
        <v>464</v>
      </c>
      <c r="I39" s="149"/>
      <c r="J39" s="155">
        <f>IFERROR(VLOOKUP(V39,プルダウンリスト!$D$15:$E$70,2,FALSE),"")</f>
        <v>6400</v>
      </c>
      <c r="K39" s="155">
        <f t="shared" si="0"/>
        <v>3827</v>
      </c>
      <c r="L39" s="149" t="s">
        <v>399</v>
      </c>
      <c r="M39" s="149" t="s">
        <v>399</v>
      </c>
      <c r="N39" s="149" t="s">
        <v>399</v>
      </c>
      <c r="O39" s="149" t="s">
        <v>399</v>
      </c>
      <c r="P39" s="149" t="s">
        <v>399</v>
      </c>
      <c r="Q39" s="173" t="s">
        <v>515</v>
      </c>
      <c r="R39" s="125" t="s">
        <v>1811</v>
      </c>
      <c r="S39" s="119" t="s">
        <v>156</v>
      </c>
      <c r="T39" s="189"/>
      <c r="U39" s="112"/>
      <c r="V39" s="201" t="str">
        <f t="shared" si="1"/>
        <v>田緩傾斜</v>
      </c>
    </row>
    <row r="40" spans="1:22" ht="18" customHeight="1">
      <c r="A40" s="107" t="s">
        <v>386</v>
      </c>
      <c r="B40" s="119" t="s">
        <v>390</v>
      </c>
      <c r="C40" s="119" t="s">
        <v>240</v>
      </c>
      <c r="D40" s="119" t="s">
        <v>414</v>
      </c>
      <c r="E40" s="125" t="s">
        <v>394</v>
      </c>
      <c r="F40" s="129">
        <v>3751</v>
      </c>
      <c r="G40" s="134">
        <v>25</v>
      </c>
      <c r="H40" s="142" t="s">
        <v>464</v>
      </c>
      <c r="I40" s="149"/>
      <c r="J40" s="155">
        <f>IFERROR(VLOOKUP(V40,プルダウンリスト!$D$15:$E$70,2,FALSE),"")</f>
        <v>6400</v>
      </c>
      <c r="K40" s="155">
        <f t="shared" si="0"/>
        <v>24006</v>
      </c>
      <c r="L40" s="149" t="s">
        <v>399</v>
      </c>
      <c r="M40" s="149" t="s">
        <v>399</v>
      </c>
      <c r="N40" s="149" t="s">
        <v>399</v>
      </c>
      <c r="O40" s="149" t="s">
        <v>399</v>
      </c>
      <c r="P40" s="149" t="s">
        <v>399</v>
      </c>
      <c r="Q40" s="173" t="s">
        <v>515</v>
      </c>
      <c r="R40" s="125" t="s">
        <v>1811</v>
      </c>
      <c r="S40" s="119" t="s">
        <v>156</v>
      </c>
      <c r="T40" s="189"/>
      <c r="U40" s="112"/>
      <c r="V40" s="201" t="str">
        <f t="shared" si="1"/>
        <v>田緩傾斜</v>
      </c>
    </row>
    <row r="41" spans="1:22" ht="18" customHeight="1">
      <c r="A41" s="107" t="s">
        <v>386</v>
      </c>
      <c r="B41" s="119" t="s">
        <v>390</v>
      </c>
      <c r="C41" s="119" t="s">
        <v>240</v>
      </c>
      <c r="D41" s="119" t="s">
        <v>421</v>
      </c>
      <c r="E41" s="125" t="s">
        <v>394</v>
      </c>
      <c r="F41" s="129">
        <v>2975</v>
      </c>
      <c r="G41" s="134">
        <v>25</v>
      </c>
      <c r="H41" s="142" t="s">
        <v>464</v>
      </c>
      <c r="I41" s="149"/>
      <c r="J41" s="155">
        <f>IFERROR(VLOOKUP(V41,プルダウンリスト!$D$15:$E$70,2,FALSE),"")</f>
        <v>6400</v>
      </c>
      <c r="K41" s="155">
        <f t="shared" si="0"/>
        <v>19040</v>
      </c>
      <c r="L41" s="149" t="s">
        <v>399</v>
      </c>
      <c r="M41" s="149" t="s">
        <v>399</v>
      </c>
      <c r="N41" s="149" t="s">
        <v>399</v>
      </c>
      <c r="O41" s="149" t="s">
        <v>399</v>
      </c>
      <c r="P41" s="149" t="s">
        <v>399</v>
      </c>
      <c r="Q41" s="173" t="s">
        <v>515</v>
      </c>
      <c r="R41" s="125" t="s">
        <v>1811</v>
      </c>
      <c r="S41" s="119" t="s">
        <v>156</v>
      </c>
      <c r="T41" s="189"/>
      <c r="U41" s="112"/>
      <c r="V41" s="201" t="str">
        <f t="shared" si="1"/>
        <v>田緩傾斜</v>
      </c>
    </row>
    <row r="42" spans="1:22">
      <c r="A42" s="107" t="s">
        <v>386</v>
      </c>
      <c r="B42" s="119" t="s">
        <v>390</v>
      </c>
      <c r="C42" s="119" t="s">
        <v>469</v>
      </c>
      <c r="D42" s="119" t="s">
        <v>364</v>
      </c>
      <c r="E42" s="125" t="s">
        <v>394</v>
      </c>
      <c r="F42" s="129">
        <v>1899</v>
      </c>
      <c r="G42" s="134">
        <v>15</v>
      </c>
      <c r="H42" s="142" t="s">
        <v>396</v>
      </c>
      <c r="I42" s="149"/>
      <c r="J42" s="155">
        <f>IFERROR(VLOOKUP(V42,プルダウンリスト!$D$15:$E$70,2,FALSE),"")</f>
        <v>16800</v>
      </c>
      <c r="K42" s="155">
        <f t="shared" si="0"/>
        <v>31903</v>
      </c>
      <c r="L42" s="149" t="s">
        <v>399</v>
      </c>
      <c r="M42" s="149" t="s">
        <v>399</v>
      </c>
      <c r="N42" s="149" t="s">
        <v>399</v>
      </c>
      <c r="O42" s="149" t="s">
        <v>399</v>
      </c>
      <c r="P42" s="149" t="s">
        <v>399</v>
      </c>
      <c r="Q42" s="173" t="s">
        <v>408</v>
      </c>
      <c r="R42" s="125" t="s">
        <v>1534</v>
      </c>
      <c r="S42" s="119" t="s">
        <v>156</v>
      </c>
      <c r="T42" s="189"/>
      <c r="U42" s="112"/>
      <c r="V42" s="201" t="str">
        <f t="shared" si="1"/>
        <v>田急傾斜</v>
      </c>
    </row>
    <row r="43" spans="1:22">
      <c r="A43" s="107" t="s">
        <v>386</v>
      </c>
      <c r="B43" s="119" t="s">
        <v>390</v>
      </c>
      <c r="C43" s="119" t="s">
        <v>469</v>
      </c>
      <c r="D43" s="119" t="s">
        <v>410</v>
      </c>
      <c r="E43" s="125" t="s">
        <v>394</v>
      </c>
      <c r="F43" s="129">
        <v>988</v>
      </c>
      <c r="G43" s="134">
        <v>15</v>
      </c>
      <c r="H43" s="142" t="s">
        <v>396</v>
      </c>
      <c r="I43" s="149"/>
      <c r="J43" s="155">
        <f>IFERROR(VLOOKUP(V43,プルダウンリスト!$D$15:$E$70,2,FALSE),"")</f>
        <v>16800</v>
      </c>
      <c r="K43" s="155">
        <f t="shared" si="0"/>
        <v>16598</v>
      </c>
      <c r="L43" s="149" t="s">
        <v>399</v>
      </c>
      <c r="M43" s="149" t="s">
        <v>399</v>
      </c>
      <c r="N43" s="149" t="s">
        <v>399</v>
      </c>
      <c r="O43" s="149" t="s">
        <v>399</v>
      </c>
      <c r="P43" s="149" t="s">
        <v>399</v>
      </c>
      <c r="Q43" s="173" t="s">
        <v>408</v>
      </c>
      <c r="R43" s="125" t="s">
        <v>1534</v>
      </c>
      <c r="S43" s="119" t="s">
        <v>156</v>
      </c>
      <c r="T43" s="189"/>
      <c r="U43" s="112"/>
      <c r="V43" s="201" t="str">
        <f t="shared" si="1"/>
        <v>田急傾斜</v>
      </c>
    </row>
    <row r="44" spans="1:22">
      <c r="A44" s="107" t="s">
        <v>386</v>
      </c>
      <c r="B44" s="119" t="s">
        <v>390</v>
      </c>
      <c r="C44" s="119" t="s">
        <v>469</v>
      </c>
      <c r="D44" s="119" t="s">
        <v>414</v>
      </c>
      <c r="E44" s="125" t="s">
        <v>394</v>
      </c>
      <c r="F44" s="129">
        <v>782</v>
      </c>
      <c r="G44" s="134">
        <v>15</v>
      </c>
      <c r="H44" s="142" t="s">
        <v>396</v>
      </c>
      <c r="I44" s="149"/>
      <c r="J44" s="155">
        <f>IFERROR(VLOOKUP(V44,プルダウンリスト!$D$15:$E$70,2,FALSE),"")</f>
        <v>16800</v>
      </c>
      <c r="K44" s="155">
        <f t="shared" si="0"/>
        <v>13137</v>
      </c>
      <c r="L44" s="149" t="s">
        <v>399</v>
      </c>
      <c r="M44" s="149" t="s">
        <v>399</v>
      </c>
      <c r="N44" s="149" t="s">
        <v>399</v>
      </c>
      <c r="O44" s="149" t="s">
        <v>399</v>
      </c>
      <c r="P44" s="149" t="s">
        <v>399</v>
      </c>
      <c r="Q44" s="173" t="s">
        <v>408</v>
      </c>
      <c r="R44" s="125" t="s">
        <v>1534</v>
      </c>
      <c r="S44" s="119" t="s">
        <v>156</v>
      </c>
      <c r="T44" s="189"/>
      <c r="U44" s="112"/>
      <c r="V44" s="201" t="str">
        <f t="shared" si="1"/>
        <v>田急傾斜</v>
      </c>
    </row>
    <row r="45" spans="1:22">
      <c r="A45" s="107" t="s">
        <v>386</v>
      </c>
      <c r="B45" s="119" t="s">
        <v>390</v>
      </c>
      <c r="C45" s="119" t="s">
        <v>469</v>
      </c>
      <c r="D45" s="119" t="s">
        <v>421</v>
      </c>
      <c r="E45" s="125" t="s">
        <v>394</v>
      </c>
      <c r="F45" s="129">
        <v>854</v>
      </c>
      <c r="G45" s="134">
        <v>15</v>
      </c>
      <c r="H45" s="142" t="s">
        <v>396</v>
      </c>
      <c r="I45" s="149"/>
      <c r="J45" s="155">
        <f>IFERROR(VLOOKUP(V45,プルダウンリスト!$D$15:$E$70,2,FALSE),"")</f>
        <v>16800</v>
      </c>
      <c r="K45" s="155">
        <f t="shared" si="0"/>
        <v>14347</v>
      </c>
      <c r="L45" s="149" t="s">
        <v>399</v>
      </c>
      <c r="M45" s="149" t="s">
        <v>399</v>
      </c>
      <c r="N45" s="149" t="s">
        <v>399</v>
      </c>
      <c r="O45" s="149" t="s">
        <v>399</v>
      </c>
      <c r="P45" s="149" t="s">
        <v>399</v>
      </c>
      <c r="Q45" s="173" t="s">
        <v>408</v>
      </c>
      <c r="R45" s="125" t="s">
        <v>1534</v>
      </c>
      <c r="S45" s="119" t="s">
        <v>156</v>
      </c>
      <c r="T45" s="189"/>
      <c r="U45" s="112"/>
      <c r="V45" s="201" t="str">
        <f t="shared" si="1"/>
        <v>田急傾斜</v>
      </c>
    </row>
    <row r="46" spans="1:22">
      <c r="A46" s="107" t="s">
        <v>386</v>
      </c>
      <c r="B46" s="119" t="s">
        <v>390</v>
      </c>
      <c r="C46" s="119" t="s">
        <v>469</v>
      </c>
      <c r="D46" s="119" t="s">
        <v>425</v>
      </c>
      <c r="E46" s="125" t="s">
        <v>394</v>
      </c>
      <c r="F46" s="129">
        <v>821</v>
      </c>
      <c r="G46" s="134">
        <v>15</v>
      </c>
      <c r="H46" s="142" t="s">
        <v>396</v>
      </c>
      <c r="I46" s="149"/>
      <c r="J46" s="155">
        <f>IFERROR(VLOOKUP(V46,プルダウンリスト!$D$15:$E$70,2,FALSE),"")</f>
        <v>16800</v>
      </c>
      <c r="K46" s="155">
        <f t="shared" si="0"/>
        <v>13792</v>
      </c>
      <c r="L46" s="149" t="s">
        <v>399</v>
      </c>
      <c r="M46" s="149" t="s">
        <v>399</v>
      </c>
      <c r="N46" s="149" t="s">
        <v>399</v>
      </c>
      <c r="O46" s="149" t="s">
        <v>399</v>
      </c>
      <c r="P46" s="149" t="s">
        <v>399</v>
      </c>
      <c r="Q46" s="173" t="s">
        <v>408</v>
      </c>
      <c r="R46" s="125" t="s">
        <v>1534</v>
      </c>
      <c r="S46" s="119" t="s">
        <v>156</v>
      </c>
      <c r="T46" s="189"/>
      <c r="U46" s="112"/>
      <c r="V46" s="201" t="str">
        <f t="shared" si="1"/>
        <v>田急傾斜</v>
      </c>
    </row>
    <row r="47" spans="1:22">
      <c r="A47" s="107" t="s">
        <v>386</v>
      </c>
      <c r="B47" s="119" t="s">
        <v>390</v>
      </c>
      <c r="C47" s="119" t="s">
        <v>469</v>
      </c>
      <c r="D47" s="119" t="s">
        <v>272</v>
      </c>
      <c r="E47" s="125" t="s">
        <v>394</v>
      </c>
      <c r="F47" s="129">
        <v>485</v>
      </c>
      <c r="G47" s="134">
        <v>15</v>
      </c>
      <c r="H47" s="142" t="s">
        <v>396</v>
      </c>
      <c r="I47" s="149"/>
      <c r="J47" s="155">
        <f>IFERROR(VLOOKUP(V47,プルダウンリスト!$D$15:$E$70,2,FALSE),"")</f>
        <v>16800</v>
      </c>
      <c r="K47" s="155">
        <f t="shared" si="0"/>
        <v>8148</v>
      </c>
      <c r="L47" s="149" t="s">
        <v>399</v>
      </c>
      <c r="M47" s="149" t="s">
        <v>399</v>
      </c>
      <c r="N47" s="149" t="s">
        <v>399</v>
      </c>
      <c r="O47" s="149" t="s">
        <v>399</v>
      </c>
      <c r="P47" s="149" t="s">
        <v>399</v>
      </c>
      <c r="Q47" s="173" t="s">
        <v>408</v>
      </c>
      <c r="R47" s="125" t="s">
        <v>1534</v>
      </c>
      <c r="S47" s="119" t="s">
        <v>156</v>
      </c>
      <c r="T47" s="189"/>
      <c r="U47" s="112"/>
      <c r="V47" s="201" t="str">
        <f t="shared" si="1"/>
        <v>田急傾斜</v>
      </c>
    </row>
    <row r="48" spans="1:22">
      <c r="A48" s="107" t="s">
        <v>386</v>
      </c>
      <c r="B48" s="119" t="s">
        <v>390</v>
      </c>
      <c r="C48" s="119" t="s">
        <v>469</v>
      </c>
      <c r="D48" s="119" t="s">
        <v>232</v>
      </c>
      <c r="E48" s="125" t="s">
        <v>394</v>
      </c>
      <c r="F48" s="129">
        <v>645</v>
      </c>
      <c r="G48" s="134">
        <v>15</v>
      </c>
      <c r="H48" s="142" t="s">
        <v>396</v>
      </c>
      <c r="I48" s="149"/>
      <c r="J48" s="155">
        <f>IFERROR(VLOOKUP(V48,プルダウンリスト!$D$15:$E$70,2,FALSE),"")</f>
        <v>16800</v>
      </c>
      <c r="K48" s="155">
        <f t="shared" si="0"/>
        <v>10836</v>
      </c>
      <c r="L48" s="149" t="s">
        <v>399</v>
      </c>
      <c r="M48" s="149" t="s">
        <v>399</v>
      </c>
      <c r="N48" s="149" t="s">
        <v>399</v>
      </c>
      <c r="O48" s="149" t="s">
        <v>399</v>
      </c>
      <c r="P48" s="149" t="s">
        <v>399</v>
      </c>
      <c r="Q48" s="173" t="s">
        <v>408</v>
      </c>
      <c r="R48" s="125" t="s">
        <v>1534</v>
      </c>
      <c r="S48" s="119" t="s">
        <v>156</v>
      </c>
      <c r="T48" s="189"/>
      <c r="U48" s="112"/>
      <c r="V48" s="201" t="str">
        <f t="shared" si="1"/>
        <v>田急傾斜</v>
      </c>
    </row>
    <row r="49" spans="1:29">
      <c r="A49" s="107" t="s">
        <v>386</v>
      </c>
      <c r="B49" s="119" t="s">
        <v>390</v>
      </c>
      <c r="C49" s="119" t="s">
        <v>469</v>
      </c>
      <c r="D49" s="119" t="s">
        <v>129</v>
      </c>
      <c r="E49" s="125" t="s">
        <v>394</v>
      </c>
      <c r="F49" s="129">
        <v>912</v>
      </c>
      <c r="G49" s="134">
        <v>15</v>
      </c>
      <c r="H49" s="142" t="s">
        <v>396</v>
      </c>
      <c r="I49" s="149"/>
      <c r="J49" s="155">
        <f>IFERROR(VLOOKUP(V49,プルダウンリスト!$D$15:$E$70,2,FALSE),"")</f>
        <v>16800</v>
      </c>
      <c r="K49" s="155">
        <f t="shared" si="0"/>
        <v>15321</v>
      </c>
      <c r="L49" s="149" t="s">
        <v>399</v>
      </c>
      <c r="M49" s="149" t="s">
        <v>399</v>
      </c>
      <c r="N49" s="149" t="s">
        <v>399</v>
      </c>
      <c r="O49" s="149" t="s">
        <v>399</v>
      </c>
      <c r="P49" s="149" t="s">
        <v>399</v>
      </c>
      <c r="Q49" s="173" t="s">
        <v>408</v>
      </c>
      <c r="R49" s="125" t="s">
        <v>1534</v>
      </c>
      <c r="S49" s="119" t="s">
        <v>156</v>
      </c>
      <c r="T49" s="189"/>
      <c r="U49" s="112"/>
      <c r="V49" s="201" t="str">
        <f t="shared" si="1"/>
        <v>田急傾斜</v>
      </c>
    </row>
    <row r="50" spans="1:29">
      <c r="A50" s="107" t="s">
        <v>386</v>
      </c>
      <c r="B50" s="119" t="s">
        <v>390</v>
      </c>
      <c r="C50" s="119" t="s">
        <v>469</v>
      </c>
      <c r="D50" s="119" t="s">
        <v>430</v>
      </c>
      <c r="E50" s="125" t="s">
        <v>394</v>
      </c>
      <c r="F50" s="129">
        <v>294</v>
      </c>
      <c r="G50" s="134">
        <v>15</v>
      </c>
      <c r="H50" s="142" t="s">
        <v>396</v>
      </c>
      <c r="I50" s="149"/>
      <c r="J50" s="155">
        <f>IFERROR(VLOOKUP(V50,プルダウンリスト!$D$15:$E$70,2,FALSE),"")</f>
        <v>16800</v>
      </c>
      <c r="K50" s="155">
        <f t="shared" si="0"/>
        <v>4939</v>
      </c>
      <c r="L50" s="149" t="s">
        <v>399</v>
      </c>
      <c r="M50" s="149" t="s">
        <v>399</v>
      </c>
      <c r="N50" s="149" t="s">
        <v>399</v>
      </c>
      <c r="O50" s="149" t="s">
        <v>399</v>
      </c>
      <c r="P50" s="149" t="s">
        <v>399</v>
      </c>
      <c r="Q50" s="173" t="s">
        <v>408</v>
      </c>
      <c r="R50" s="125" t="s">
        <v>1534</v>
      </c>
      <c r="S50" s="119" t="s">
        <v>156</v>
      </c>
      <c r="T50" s="189"/>
      <c r="U50" s="112"/>
      <c r="V50" s="201" t="str">
        <f t="shared" si="1"/>
        <v>田急傾斜</v>
      </c>
    </row>
    <row r="51" spans="1:29">
      <c r="A51" s="107" t="s">
        <v>386</v>
      </c>
      <c r="B51" s="119" t="s">
        <v>390</v>
      </c>
      <c r="C51" s="119" t="s">
        <v>469</v>
      </c>
      <c r="D51" s="119" t="s">
        <v>435</v>
      </c>
      <c r="E51" s="125" t="s">
        <v>394</v>
      </c>
      <c r="F51" s="129">
        <v>211</v>
      </c>
      <c r="G51" s="134">
        <v>15</v>
      </c>
      <c r="H51" s="142" t="s">
        <v>396</v>
      </c>
      <c r="I51" s="149"/>
      <c r="J51" s="155">
        <f>IFERROR(VLOOKUP(V51,プルダウンリスト!$D$15:$E$70,2,FALSE),"")</f>
        <v>16800</v>
      </c>
      <c r="K51" s="155">
        <f t="shared" si="0"/>
        <v>3544</v>
      </c>
      <c r="L51" s="149" t="s">
        <v>399</v>
      </c>
      <c r="M51" s="149" t="s">
        <v>399</v>
      </c>
      <c r="N51" s="149" t="s">
        <v>399</v>
      </c>
      <c r="O51" s="149" t="s">
        <v>399</v>
      </c>
      <c r="P51" s="149" t="s">
        <v>399</v>
      </c>
      <c r="Q51" s="173" t="s">
        <v>408</v>
      </c>
      <c r="R51" s="125" t="s">
        <v>1534</v>
      </c>
      <c r="S51" s="119" t="s">
        <v>156</v>
      </c>
      <c r="T51" s="189"/>
      <c r="U51" s="112"/>
      <c r="V51" s="201" t="str">
        <f t="shared" si="1"/>
        <v>田急傾斜</v>
      </c>
    </row>
    <row r="52" spans="1:29">
      <c r="A52" s="107" t="s">
        <v>386</v>
      </c>
      <c r="B52" s="119" t="s">
        <v>390</v>
      </c>
      <c r="C52" s="119" t="s">
        <v>469</v>
      </c>
      <c r="D52" s="119" t="s">
        <v>364</v>
      </c>
      <c r="E52" s="125" t="s">
        <v>394</v>
      </c>
      <c r="F52" s="129">
        <v>2010</v>
      </c>
      <c r="G52" s="134">
        <v>70</v>
      </c>
      <c r="H52" s="142" t="s">
        <v>464</v>
      </c>
      <c r="I52" s="149"/>
      <c r="J52" s="155">
        <f>IFERROR(VLOOKUP(V52,プルダウンリスト!$D$15:$E$70,2,FALSE),"")</f>
        <v>6400</v>
      </c>
      <c r="K52" s="155">
        <f t="shared" si="0"/>
        <v>12864</v>
      </c>
      <c r="L52" s="149" t="s">
        <v>399</v>
      </c>
      <c r="M52" s="149" t="s">
        <v>399</v>
      </c>
      <c r="N52" s="149" t="s">
        <v>399</v>
      </c>
      <c r="O52" s="149" t="s">
        <v>399</v>
      </c>
      <c r="P52" s="149" t="s">
        <v>399</v>
      </c>
      <c r="Q52" s="173" t="s">
        <v>408</v>
      </c>
      <c r="R52" s="125" t="s">
        <v>1534</v>
      </c>
      <c r="S52" s="119" t="s">
        <v>1912</v>
      </c>
      <c r="T52" s="190" t="s">
        <v>418</v>
      </c>
      <c r="U52" s="112"/>
      <c r="V52" s="201" t="str">
        <f t="shared" si="1"/>
        <v>田緩傾斜</v>
      </c>
    </row>
    <row r="53" spans="1:29">
      <c r="A53" s="107" t="s">
        <v>386</v>
      </c>
      <c r="B53" s="119" t="s">
        <v>390</v>
      </c>
      <c r="C53" s="119" t="s">
        <v>469</v>
      </c>
      <c r="D53" s="119" t="s">
        <v>410</v>
      </c>
      <c r="E53" s="125" t="s">
        <v>394</v>
      </c>
      <c r="F53" s="129">
        <v>3120</v>
      </c>
      <c r="G53" s="134">
        <v>70</v>
      </c>
      <c r="H53" s="142" t="s">
        <v>464</v>
      </c>
      <c r="I53" s="149"/>
      <c r="J53" s="155">
        <f>IFERROR(VLOOKUP(V53,プルダウンリスト!$D$15:$E$70,2,FALSE),"")</f>
        <v>6400</v>
      </c>
      <c r="K53" s="155">
        <f t="shared" si="0"/>
        <v>19968</v>
      </c>
      <c r="L53" s="149" t="s">
        <v>399</v>
      </c>
      <c r="M53" s="149" t="s">
        <v>399</v>
      </c>
      <c r="N53" s="149" t="s">
        <v>399</v>
      </c>
      <c r="O53" s="149" t="s">
        <v>399</v>
      </c>
      <c r="P53" s="149" t="s">
        <v>399</v>
      </c>
      <c r="Q53" s="173" t="s">
        <v>408</v>
      </c>
      <c r="R53" s="125" t="s">
        <v>1534</v>
      </c>
      <c r="S53" s="119" t="s">
        <v>1912</v>
      </c>
      <c r="T53" s="190" t="s">
        <v>418</v>
      </c>
      <c r="U53" s="112"/>
      <c r="V53" s="201" t="str">
        <f t="shared" si="1"/>
        <v>田緩傾斜</v>
      </c>
    </row>
    <row r="54" spans="1:29" s="93" customFormat="1">
      <c r="A54" s="107" t="s">
        <v>386</v>
      </c>
      <c r="B54" s="119" t="s">
        <v>390</v>
      </c>
      <c r="C54" s="119" t="s">
        <v>469</v>
      </c>
      <c r="D54" s="119" t="s">
        <v>414</v>
      </c>
      <c r="E54" s="125" t="s">
        <v>394</v>
      </c>
      <c r="F54" s="129">
        <v>598</v>
      </c>
      <c r="G54" s="134">
        <v>70</v>
      </c>
      <c r="H54" s="142" t="s">
        <v>464</v>
      </c>
      <c r="I54" s="149"/>
      <c r="J54" s="155">
        <f>IFERROR(VLOOKUP(V54,プルダウンリスト!$D$15:$E$70,2,FALSE),"")</f>
        <v>6400</v>
      </c>
      <c r="K54" s="155">
        <f t="shared" si="0"/>
        <v>3827</v>
      </c>
      <c r="L54" s="149" t="s">
        <v>399</v>
      </c>
      <c r="M54" s="149" t="s">
        <v>399</v>
      </c>
      <c r="N54" s="149" t="s">
        <v>399</v>
      </c>
      <c r="O54" s="149" t="s">
        <v>399</v>
      </c>
      <c r="P54" s="149" t="s">
        <v>399</v>
      </c>
      <c r="Q54" s="173" t="s">
        <v>408</v>
      </c>
      <c r="R54" s="125" t="s">
        <v>1534</v>
      </c>
      <c r="S54" s="119" t="s">
        <v>1912</v>
      </c>
      <c r="T54" s="190" t="s">
        <v>418</v>
      </c>
      <c r="U54" s="112"/>
      <c r="V54" s="201" t="str">
        <f t="shared" si="1"/>
        <v>田緩傾斜</v>
      </c>
      <c r="W54" s="112"/>
      <c r="X54" s="112"/>
      <c r="Y54" s="112"/>
      <c r="Z54" s="112"/>
      <c r="AA54" s="112"/>
      <c r="AB54" s="112"/>
      <c r="AC54" s="112"/>
    </row>
    <row r="55" spans="1:29">
      <c r="A55" s="107" t="s">
        <v>386</v>
      </c>
      <c r="B55" s="119" t="s">
        <v>390</v>
      </c>
      <c r="C55" s="119" t="s">
        <v>469</v>
      </c>
      <c r="D55" s="119" t="s">
        <v>421</v>
      </c>
      <c r="E55" s="125" t="s">
        <v>394</v>
      </c>
      <c r="F55" s="129">
        <v>2187</v>
      </c>
      <c r="G55" s="134">
        <v>70</v>
      </c>
      <c r="H55" s="142" t="s">
        <v>464</v>
      </c>
      <c r="I55" s="149"/>
      <c r="J55" s="155">
        <f>IFERROR(VLOOKUP(V55,プルダウンリスト!$D$15:$E$70,2,FALSE),"")</f>
        <v>6400</v>
      </c>
      <c r="K55" s="155">
        <f t="shared" si="0"/>
        <v>13996</v>
      </c>
      <c r="L55" s="149" t="s">
        <v>399</v>
      </c>
      <c r="M55" s="149" t="s">
        <v>399</v>
      </c>
      <c r="N55" s="149" t="s">
        <v>399</v>
      </c>
      <c r="O55" s="149" t="s">
        <v>399</v>
      </c>
      <c r="P55" s="149" t="s">
        <v>399</v>
      </c>
      <c r="Q55" s="173" t="s">
        <v>408</v>
      </c>
      <c r="R55" s="125" t="s">
        <v>1534</v>
      </c>
      <c r="S55" s="119" t="s">
        <v>1912</v>
      </c>
      <c r="T55" s="190" t="s">
        <v>418</v>
      </c>
      <c r="U55" s="112"/>
      <c r="V55" s="201" t="str">
        <f t="shared" si="1"/>
        <v>田緩傾斜</v>
      </c>
    </row>
    <row r="56" spans="1:29">
      <c r="A56" s="107" t="s">
        <v>386</v>
      </c>
      <c r="B56" s="119" t="s">
        <v>390</v>
      </c>
      <c r="C56" s="119" t="s">
        <v>469</v>
      </c>
      <c r="D56" s="119" t="s">
        <v>425</v>
      </c>
      <c r="E56" s="125" t="s">
        <v>394</v>
      </c>
      <c r="F56" s="129">
        <v>27</v>
      </c>
      <c r="G56" s="134">
        <v>70</v>
      </c>
      <c r="H56" s="142" t="s">
        <v>464</v>
      </c>
      <c r="I56" s="149"/>
      <c r="J56" s="155">
        <f>IFERROR(VLOOKUP(V56,プルダウンリスト!$D$15:$E$70,2,FALSE),"")</f>
        <v>6400</v>
      </c>
      <c r="K56" s="155">
        <f t="shared" si="0"/>
        <v>172</v>
      </c>
      <c r="L56" s="149" t="s">
        <v>399</v>
      </c>
      <c r="M56" s="149" t="s">
        <v>399</v>
      </c>
      <c r="N56" s="149" t="s">
        <v>399</v>
      </c>
      <c r="O56" s="149" t="s">
        <v>399</v>
      </c>
      <c r="P56" s="149" t="s">
        <v>399</v>
      </c>
      <c r="Q56" s="173" t="s">
        <v>408</v>
      </c>
      <c r="R56" s="125" t="s">
        <v>1534</v>
      </c>
      <c r="S56" s="119" t="s">
        <v>1912</v>
      </c>
      <c r="T56" s="190" t="s">
        <v>418</v>
      </c>
      <c r="U56" s="112"/>
      <c r="V56" s="201" t="str">
        <f t="shared" si="1"/>
        <v>田緩傾斜</v>
      </c>
    </row>
    <row r="57" spans="1:29">
      <c r="A57" s="107" t="s">
        <v>386</v>
      </c>
      <c r="B57" s="119" t="s">
        <v>390</v>
      </c>
      <c r="C57" s="119" t="s">
        <v>469</v>
      </c>
      <c r="D57" s="119" t="s">
        <v>272</v>
      </c>
      <c r="E57" s="125" t="s">
        <v>394</v>
      </c>
      <c r="F57" s="129">
        <v>712</v>
      </c>
      <c r="G57" s="134">
        <v>9</v>
      </c>
      <c r="H57" s="142" t="s">
        <v>396</v>
      </c>
      <c r="I57" s="149"/>
      <c r="J57" s="155">
        <f>IFERROR(VLOOKUP(V57,プルダウンリスト!$D$15:$E$70,2,FALSE),"")</f>
        <v>16800</v>
      </c>
      <c r="K57" s="155">
        <f t="shared" si="0"/>
        <v>11961</v>
      </c>
      <c r="L57" s="149" t="s">
        <v>399</v>
      </c>
      <c r="M57" s="166" t="s">
        <v>418</v>
      </c>
      <c r="N57" s="149" t="s">
        <v>399</v>
      </c>
      <c r="O57" s="149" t="s">
        <v>399</v>
      </c>
      <c r="P57" s="149" t="s">
        <v>399</v>
      </c>
      <c r="Q57" s="173" t="s">
        <v>408</v>
      </c>
      <c r="R57" s="125" t="s">
        <v>1534</v>
      </c>
      <c r="S57" s="119" t="s">
        <v>156</v>
      </c>
      <c r="T57" s="189"/>
      <c r="U57" s="112"/>
      <c r="V57" s="201" t="str">
        <f t="shared" si="1"/>
        <v>田急傾斜</v>
      </c>
    </row>
    <row r="58" spans="1:29">
      <c r="A58" s="107" t="s">
        <v>386</v>
      </c>
      <c r="B58" s="119" t="s">
        <v>390</v>
      </c>
      <c r="C58" s="119" t="s">
        <v>469</v>
      </c>
      <c r="D58" s="119" t="s">
        <v>232</v>
      </c>
      <c r="E58" s="125" t="s">
        <v>394</v>
      </c>
      <c r="F58" s="129">
        <v>286</v>
      </c>
      <c r="G58" s="134">
        <v>9</v>
      </c>
      <c r="H58" s="142" t="s">
        <v>396</v>
      </c>
      <c r="I58" s="149"/>
      <c r="J58" s="155">
        <f>IFERROR(VLOOKUP(V58,プルダウンリスト!$D$15:$E$70,2,FALSE),"")</f>
        <v>16800</v>
      </c>
      <c r="K58" s="155">
        <f t="shared" si="0"/>
        <v>4804</v>
      </c>
      <c r="L58" s="149" t="s">
        <v>399</v>
      </c>
      <c r="M58" s="166" t="s">
        <v>418</v>
      </c>
      <c r="N58" s="149" t="s">
        <v>399</v>
      </c>
      <c r="O58" s="149" t="s">
        <v>399</v>
      </c>
      <c r="P58" s="149" t="s">
        <v>399</v>
      </c>
      <c r="Q58" s="173" t="s">
        <v>408</v>
      </c>
      <c r="R58" s="125" t="s">
        <v>1534</v>
      </c>
      <c r="S58" s="119" t="s">
        <v>156</v>
      </c>
      <c r="T58" s="189"/>
      <c r="U58" s="112"/>
      <c r="V58" s="201" t="str">
        <f t="shared" si="1"/>
        <v>田急傾斜</v>
      </c>
    </row>
    <row r="59" spans="1:29">
      <c r="A59" s="107" t="s">
        <v>386</v>
      </c>
      <c r="B59" s="119" t="s">
        <v>390</v>
      </c>
      <c r="C59" s="119" t="s">
        <v>469</v>
      </c>
      <c r="D59" s="119" t="s">
        <v>129</v>
      </c>
      <c r="E59" s="125" t="s">
        <v>394</v>
      </c>
      <c r="F59" s="129">
        <v>483</v>
      </c>
      <c r="G59" s="134">
        <v>9</v>
      </c>
      <c r="H59" s="142" t="s">
        <v>396</v>
      </c>
      <c r="I59" s="149"/>
      <c r="J59" s="155">
        <f>IFERROR(VLOOKUP(V59,プルダウンリスト!$D$15:$E$70,2,FALSE),"")</f>
        <v>16800</v>
      </c>
      <c r="K59" s="155">
        <f t="shared" si="0"/>
        <v>8114</v>
      </c>
      <c r="L59" s="149" t="s">
        <v>399</v>
      </c>
      <c r="M59" s="166" t="s">
        <v>418</v>
      </c>
      <c r="N59" s="149" t="s">
        <v>399</v>
      </c>
      <c r="O59" s="149" t="s">
        <v>399</v>
      </c>
      <c r="P59" s="149" t="s">
        <v>399</v>
      </c>
      <c r="Q59" s="173" t="s">
        <v>408</v>
      </c>
      <c r="R59" s="125" t="s">
        <v>1534</v>
      </c>
      <c r="S59" s="119" t="s">
        <v>156</v>
      </c>
      <c r="T59" s="189"/>
      <c r="U59" s="112"/>
      <c r="V59" s="201" t="str">
        <f t="shared" si="1"/>
        <v>田急傾斜</v>
      </c>
    </row>
    <row r="60" spans="1:29">
      <c r="A60" s="107" t="s">
        <v>386</v>
      </c>
      <c r="B60" s="119" t="s">
        <v>390</v>
      </c>
      <c r="C60" s="119" t="s">
        <v>469</v>
      </c>
      <c r="D60" s="119" t="s">
        <v>430</v>
      </c>
      <c r="E60" s="125" t="s">
        <v>394</v>
      </c>
      <c r="F60" s="129">
        <v>252</v>
      </c>
      <c r="G60" s="134">
        <v>9</v>
      </c>
      <c r="H60" s="142" t="s">
        <v>396</v>
      </c>
      <c r="I60" s="149"/>
      <c r="J60" s="155">
        <f>IFERROR(VLOOKUP(V60,プルダウンリスト!$D$15:$E$70,2,FALSE),"")</f>
        <v>16800</v>
      </c>
      <c r="K60" s="155">
        <f t="shared" si="0"/>
        <v>4233</v>
      </c>
      <c r="L60" s="149" t="s">
        <v>399</v>
      </c>
      <c r="M60" s="166" t="s">
        <v>418</v>
      </c>
      <c r="N60" s="149" t="s">
        <v>399</v>
      </c>
      <c r="O60" s="149" t="s">
        <v>399</v>
      </c>
      <c r="P60" s="149" t="s">
        <v>399</v>
      </c>
      <c r="Q60" s="173" t="s">
        <v>408</v>
      </c>
      <c r="R60" s="125" t="s">
        <v>1534</v>
      </c>
      <c r="S60" s="119" t="s">
        <v>156</v>
      </c>
      <c r="T60" s="189"/>
      <c r="U60" s="112"/>
      <c r="V60" s="201" t="str">
        <f t="shared" si="1"/>
        <v>田急傾斜</v>
      </c>
    </row>
    <row r="61" spans="1:29" s="93" customFormat="1">
      <c r="A61" s="107" t="s">
        <v>386</v>
      </c>
      <c r="B61" s="119" t="s">
        <v>390</v>
      </c>
      <c r="C61" s="119" t="s">
        <v>469</v>
      </c>
      <c r="D61" s="119" t="s">
        <v>435</v>
      </c>
      <c r="E61" s="125" t="s">
        <v>394</v>
      </c>
      <c r="F61" s="129">
        <v>280</v>
      </c>
      <c r="G61" s="134">
        <v>9</v>
      </c>
      <c r="H61" s="142" t="s">
        <v>396</v>
      </c>
      <c r="I61" s="149"/>
      <c r="J61" s="155">
        <f>IFERROR(VLOOKUP(V61,プルダウンリスト!$D$15:$E$70,2,FALSE),"")</f>
        <v>16800</v>
      </c>
      <c r="K61" s="155">
        <f t="shared" si="0"/>
        <v>4704</v>
      </c>
      <c r="L61" s="149" t="s">
        <v>399</v>
      </c>
      <c r="M61" s="166" t="s">
        <v>418</v>
      </c>
      <c r="N61" s="149" t="s">
        <v>399</v>
      </c>
      <c r="O61" s="149" t="s">
        <v>399</v>
      </c>
      <c r="P61" s="149" t="s">
        <v>399</v>
      </c>
      <c r="Q61" s="173" t="s">
        <v>408</v>
      </c>
      <c r="R61" s="125" t="s">
        <v>1534</v>
      </c>
      <c r="S61" s="119" t="s">
        <v>156</v>
      </c>
      <c r="T61" s="189"/>
      <c r="U61" s="112"/>
      <c r="V61" s="201" t="str">
        <f t="shared" si="1"/>
        <v>田急傾斜</v>
      </c>
      <c r="W61" s="112"/>
      <c r="X61" s="112"/>
      <c r="Y61" s="112"/>
      <c r="Z61" s="112"/>
      <c r="AA61" s="112"/>
      <c r="AB61" s="112"/>
      <c r="AC61" s="112"/>
    </row>
    <row r="62" spans="1:29">
      <c r="A62" s="108"/>
      <c r="B62" s="120"/>
      <c r="C62" s="120"/>
      <c r="D62" s="120"/>
      <c r="E62" s="126"/>
      <c r="F62" s="130"/>
      <c r="G62" s="135"/>
      <c r="H62" s="143"/>
      <c r="I62" s="149"/>
      <c r="J62" s="155" t="str">
        <f>IFERROR(VLOOKUP(V62,プルダウンリスト!$D$15:$E$70,2,FALSE),"")</f>
        <v/>
      </c>
      <c r="K62" s="155" t="str">
        <f t="shared" si="0"/>
        <v/>
      </c>
      <c r="L62" s="149" t="s">
        <v>399</v>
      </c>
      <c r="M62" s="149" t="s">
        <v>399</v>
      </c>
      <c r="N62" s="149" t="s">
        <v>399</v>
      </c>
      <c r="O62" s="149" t="s">
        <v>399</v>
      </c>
      <c r="P62" s="149" t="s">
        <v>399</v>
      </c>
      <c r="Q62" s="174"/>
      <c r="R62" s="126"/>
      <c r="S62" s="120"/>
      <c r="T62" s="189"/>
      <c r="U62" s="112"/>
      <c r="V62" s="201" t="str">
        <f t="shared" si="1"/>
        <v/>
      </c>
    </row>
    <row r="63" spans="1:29" s="93" customFormat="1" ht="23.25" customHeight="1">
      <c r="A63" s="108"/>
      <c r="B63" s="120"/>
      <c r="C63" s="120"/>
      <c r="D63" s="120"/>
      <c r="E63" s="126"/>
      <c r="F63" s="130"/>
      <c r="G63" s="135"/>
      <c r="H63" s="143"/>
      <c r="I63" s="149"/>
      <c r="J63" s="155" t="str">
        <f>IFERROR(VLOOKUP(V63,プルダウンリスト!$D$15:$E$70,2,FALSE),"")</f>
        <v/>
      </c>
      <c r="K63" s="155" t="str">
        <f t="shared" si="0"/>
        <v/>
      </c>
      <c r="L63" s="149" t="s">
        <v>399</v>
      </c>
      <c r="M63" s="149" t="s">
        <v>399</v>
      </c>
      <c r="N63" s="149" t="s">
        <v>399</v>
      </c>
      <c r="O63" s="149" t="s">
        <v>399</v>
      </c>
      <c r="P63" s="149" t="s">
        <v>399</v>
      </c>
      <c r="Q63" s="174"/>
      <c r="R63" s="126"/>
      <c r="S63" s="120"/>
      <c r="T63" s="189"/>
      <c r="U63" s="112"/>
      <c r="V63" s="201" t="str">
        <f t="shared" si="1"/>
        <v/>
      </c>
      <c r="W63" s="112"/>
      <c r="X63" s="112"/>
      <c r="Y63" s="112"/>
      <c r="Z63" s="112"/>
      <c r="AA63" s="112"/>
      <c r="AB63" s="112"/>
      <c r="AC63" s="112"/>
    </row>
    <row r="64" spans="1:29" s="93" customFormat="1">
      <c r="A64" s="108"/>
      <c r="B64" s="120"/>
      <c r="C64" s="120"/>
      <c r="D64" s="120"/>
      <c r="E64" s="126"/>
      <c r="F64" s="130"/>
      <c r="G64" s="135"/>
      <c r="H64" s="143"/>
      <c r="I64" s="149"/>
      <c r="J64" s="155" t="str">
        <f>IFERROR(VLOOKUP(V64,プルダウンリスト!$D$15:$E$70,2,FALSE),"")</f>
        <v/>
      </c>
      <c r="K64" s="155" t="str">
        <f t="shared" si="0"/>
        <v/>
      </c>
      <c r="L64" s="149" t="s">
        <v>399</v>
      </c>
      <c r="M64" s="149" t="s">
        <v>399</v>
      </c>
      <c r="N64" s="149" t="s">
        <v>399</v>
      </c>
      <c r="O64" s="149" t="s">
        <v>399</v>
      </c>
      <c r="P64" s="149" t="s">
        <v>399</v>
      </c>
      <c r="Q64" s="174"/>
      <c r="R64" s="126"/>
      <c r="S64" s="120"/>
      <c r="T64" s="189"/>
      <c r="U64" s="112"/>
      <c r="V64" s="201" t="str">
        <f t="shared" si="1"/>
        <v/>
      </c>
      <c r="W64" s="112"/>
      <c r="X64" s="112"/>
      <c r="Y64" s="112"/>
      <c r="Z64" s="112"/>
      <c r="AA64" s="112"/>
      <c r="AB64" s="112"/>
      <c r="AC64" s="112"/>
    </row>
    <row r="65" spans="1:29" s="93" customFormat="1" ht="21">
      <c r="A65" s="109" t="s">
        <v>490</v>
      </c>
      <c r="B65" s="121"/>
      <c r="C65" s="121"/>
      <c r="D65" s="121"/>
      <c r="E65" s="121"/>
      <c r="F65" s="121"/>
      <c r="G65" s="121"/>
      <c r="H65" s="121"/>
      <c r="I65" s="121"/>
      <c r="J65" s="121"/>
      <c r="K65" s="121"/>
      <c r="L65" s="121"/>
      <c r="M65" s="121"/>
      <c r="N65" s="121"/>
      <c r="O65" s="121"/>
      <c r="P65" s="121"/>
      <c r="Q65" s="121"/>
      <c r="R65" s="121"/>
      <c r="S65" s="121"/>
      <c r="T65" s="191"/>
      <c r="U65" s="193"/>
      <c r="V65" s="202"/>
    </row>
    <row r="66" spans="1:29" s="93" customFormat="1" ht="29.25">
      <c r="A66" s="110"/>
      <c r="B66" s="122"/>
      <c r="C66" s="122"/>
      <c r="D66" s="122"/>
      <c r="E66" s="122"/>
      <c r="F66" s="131">
        <f>SUM(F18:F64)</f>
        <v>41962</v>
      </c>
      <c r="G66" s="136"/>
      <c r="H66" s="144"/>
      <c r="I66" s="150"/>
      <c r="J66" s="144"/>
      <c r="K66" s="159"/>
      <c r="L66" s="122"/>
      <c r="M66" s="122"/>
      <c r="N66" s="122"/>
      <c r="O66" s="122"/>
      <c r="P66" s="122"/>
      <c r="Q66" s="144"/>
      <c r="R66" s="150"/>
      <c r="S66" s="122"/>
      <c r="T66" s="192"/>
      <c r="U66" s="194"/>
      <c r="V66" s="203" t="s">
        <v>418</v>
      </c>
      <c r="W66" s="112"/>
      <c r="X66" s="112"/>
      <c r="Y66" s="112"/>
      <c r="Z66" s="112"/>
      <c r="AA66" s="112"/>
      <c r="AB66" s="112"/>
      <c r="AC66" s="112"/>
    </row>
    <row r="67" spans="1:29" s="93" customFormat="1">
      <c r="A67" s="111"/>
      <c r="V67" s="94"/>
    </row>
    <row r="68" spans="1:29" s="93" customFormat="1">
      <c r="V68" s="94"/>
    </row>
    <row r="69" spans="1:29">
      <c r="A69" s="93" t="s">
        <v>491</v>
      </c>
    </row>
  </sheetData>
  <mergeCells count="22">
    <mergeCell ref="A2:T2"/>
    <mergeCell ref="A4:T4"/>
    <mergeCell ref="C6:D6"/>
    <mergeCell ref="C7:D7"/>
    <mergeCell ref="C8:D8"/>
    <mergeCell ref="C9:D9"/>
    <mergeCell ref="C10:D10"/>
    <mergeCell ref="Q14:S14"/>
    <mergeCell ref="Q15:S15"/>
    <mergeCell ref="Q16:R16"/>
    <mergeCell ref="A65:T65"/>
    <mergeCell ref="F6:F7"/>
    <mergeCell ref="H6:H7"/>
    <mergeCell ref="F8:F9"/>
    <mergeCell ref="H8:H9"/>
    <mergeCell ref="A12:T13"/>
    <mergeCell ref="V12:V16"/>
    <mergeCell ref="A14:I16"/>
    <mergeCell ref="J14:J16"/>
    <mergeCell ref="L14:P15"/>
    <mergeCell ref="S16:S17"/>
    <mergeCell ref="T16:T17"/>
  </mergeCells>
  <phoneticPr fontId="7"/>
  <conditionalFormatting sqref="C6:D10">
    <cfRule type="duplicateValues" dxfId="5" priority="42"/>
  </conditionalFormatting>
  <conditionalFormatting sqref="T14:T15">
    <cfRule type="duplicateValues" dxfId="4" priority="2"/>
  </conditionalFormatting>
  <dataValidations count="11">
    <dataValidation allowBlank="1" showDropDown="0" showInputMessage="1" showErrorMessage="1" error="「〇」以外は入力できません。" sqref="H8:H9"/>
    <dataValidation type="list" allowBlank="1" showDropDown="0" showInputMessage="1" showErrorMessage="1" sqref="C6:D10">
      <formula1>"棚田地域振興活動加算,超急傾斜農地保全管理加算,ネットワーク化加算,スマート農業加算,集落機能強化加算の経過措置"</formula1>
    </dataValidation>
    <dataValidation type="list" allowBlank="1" showDropDown="0" showInputMessage="1" showErrorMessage="1" prompt="ネットワーク化活動計画の作成の有無を選択" sqref="T14:T15">
      <formula1>"　,〇,"</formula1>
    </dataValidation>
    <dataValidation type="list" allowBlank="1" showDropDown="0" showInputMessage="1" showErrorMessage="0" prompt="通常地域、特認地域から選択" sqref="A65">
      <formula1>"通常地域,特認地域"</formula1>
    </dataValidation>
    <dataValidation type="list" allowBlank="1" showDropDown="0" showInputMessage="1" showErrorMessage="1" prompt="該当する場合に「〇」を記載" sqref="I18:I64">
      <formula1>"　,〇,"</formula1>
    </dataValidation>
    <dataValidation type="list" allowBlank="1" showDropDown="0" showInputMessage="1" showErrorMessage="0" prompt="通常地域（8法内）、通常地域（8法外で棚田法の交付対象農用地）、特認地域から選択" sqref="A18:A64">
      <formula1>"通常地域（8法内）,通常地域（8法以外で棚田法の交付対象農用地）,特認地域"</formula1>
    </dataValidation>
    <dataValidation type="list" allowBlank="1" showDropDown="0" showInputMessage="1" showErrorMessage="1" error="田、畑、草地、採草放牧地から選択してください。" prompt="田、畑、草地、採草放牧地から選択" sqref="E18:E64">
      <formula1>地目</formula1>
    </dataValidation>
    <dataValidation type="list" allowBlank="1" showDropDown="0" showInputMessage="1" showErrorMessage="0" prompt="該当する場合に「〇」を記載" sqref="T18:T64">
      <formula1>"〇"</formula1>
    </dataValidation>
    <dataValidation type="decimal" operator="greaterThanOrEqual" allowBlank="1" showDropDown="0" showInputMessage="1" showErrorMessage="1" error="数値を半角で記載してください。" sqref="F18:G64">
      <formula1>0</formula1>
    </dataValidation>
    <dataValidation type="list" allowBlank="1" showDropDown="0" showInputMessage="1" showErrorMessage="1" error="「〇」以外は入力できません。" prompt="活用する加算に「〇」を記載" sqref="L18:P64">
      <formula1>"　,〇,"</formula1>
    </dataValidation>
    <dataValidation type="list" allowBlank="1" showDropDown="0" showInputMessage="1" showErrorMessage="1" error="該当する傾斜等を選択してください。" prompt="該当する交付基準（傾斜等）を選択" sqref="H18:H64">
      <formula1>INDIRECT(E18)</formula1>
    </dataValidation>
  </dataValidations>
  <pageMargins left="0.51181102362204722" right="0.51181102362204722" top="0.74803149606299213" bottom="0.74803149606299213" header="0.31496062992125984" footer="0.31496062992125984"/>
  <pageSetup paperSize="9" scale="75" fitToWidth="1" fitToHeight="0" orientation="landscape" usePrinterDefaults="1" r:id="rId1"/>
  <rowBreaks count="2" manualBreakCount="2">
    <brk id="34" max="19" man="1"/>
    <brk id="57"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0" prompt="該当する現況を選択">
          <x14:formula1>
            <xm:f>プルダウンリスト!$A$75:$A$82</xm:f>
          </x14:formula1>
          <xm:sqref>Q18:Q64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57"/>
  <sheetViews>
    <sheetView view="pageBreakPreview" zoomScaleSheetLayoutView="100" workbookViewId="0"/>
  </sheetViews>
  <sheetFormatPr defaultColWidth="4.125" defaultRowHeight="18" customHeight="1"/>
  <cols>
    <col min="1" max="1" width="1.875" style="267" customWidth="1"/>
    <col min="2" max="14" width="9.625" style="267" customWidth="1"/>
    <col min="15" max="15" width="2.625" style="267" customWidth="1"/>
    <col min="16" max="16" width="5.875" style="267" customWidth="1"/>
    <col min="17" max="122" width="4.625" style="267" customWidth="1"/>
    <col min="123" max="255" width="8.625" style="267" customWidth="1"/>
    <col min="256" max="16384" width="4.125" style="267"/>
  </cols>
  <sheetData>
    <row r="2" spans="1:34" ht="19.7" customHeight="1">
      <c r="A2" s="1201" t="s">
        <v>477</v>
      </c>
      <c r="B2" s="240"/>
      <c r="C2" s="240"/>
      <c r="D2" s="240"/>
      <c r="E2" s="240"/>
      <c r="F2" s="240"/>
      <c r="G2" s="240"/>
      <c r="H2" s="240"/>
      <c r="I2" s="240"/>
    </row>
    <row r="3" spans="1:34" ht="74.45" customHeight="1">
      <c r="A3" s="271"/>
      <c r="B3" s="1206" t="s">
        <v>56</v>
      </c>
      <c r="C3" s="1206"/>
      <c r="D3" s="1206"/>
      <c r="E3" s="1206"/>
      <c r="F3" s="1206"/>
      <c r="G3" s="1206"/>
      <c r="H3" s="1206"/>
      <c r="I3" s="1206"/>
      <c r="J3" s="1206"/>
      <c r="K3" s="1206"/>
      <c r="L3" s="1206"/>
      <c r="M3" s="1206"/>
      <c r="N3" s="1206"/>
      <c r="O3" s="1227"/>
      <c r="P3" s="1227"/>
      <c r="Q3" s="1227"/>
      <c r="R3" s="1227"/>
      <c r="S3" s="1227"/>
      <c r="T3" s="1227"/>
      <c r="U3" s="1227"/>
      <c r="V3" s="1227"/>
      <c r="W3" s="1227"/>
      <c r="X3" s="1227"/>
      <c r="Y3" s="1227"/>
      <c r="Z3" s="1227"/>
      <c r="AA3" s="1227"/>
      <c r="AB3" s="1227"/>
      <c r="AC3" s="1227"/>
      <c r="AD3" s="1227"/>
      <c r="AE3" s="1227"/>
      <c r="AF3" s="1227"/>
      <c r="AG3" s="1227"/>
      <c r="AH3" s="1227"/>
    </row>
    <row r="4" spans="1:34" ht="20.100000000000001" customHeight="1">
      <c r="A4" s="271"/>
      <c r="B4" s="1203"/>
      <c r="C4" s="1203"/>
      <c r="D4" s="1218"/>
      <c r="E4" s="1218"/>
      <c r="F4" s="1218"/>
      <c r="G4" s="1218"/>
      <c r="H4" s="1224"/>
      <c r="I4" s="1224"/>
      <c r="J4" s="1218"/>
      <c r="K4" s="1218"/>
      <c r="L4" s="1218"/>
      <c r="M4" s="1226"/>
    </row>
    <row r="5" spans="1:34" ht="20.25" customHeight="1">
      <c r="A5" s="1201"/>
      <c r="B5" s="288" t="s">
        <v>1208</v>
      </c>
      <c r="C5" s="288"/>
      <c r="F5" s="1220"/>
      <c r="G5" s="1220"/>
      <c r="H5" s="1223"/>
      <c r="I5" s="1223"/>
    </row>
    <row r="6" spans="1:34" ht="30.75" customHeight="1">
      <c r="A6" s="271"/>
      <c r="B6" s="1231" t="s">
        <v>1192</v>
      </c>
      <c r="C6" s="1243"/>
      <c r="D6" s="1243"/>
      <c r="E6" s="1243"/>
      <c r="F6" s="1243"/>
      <c r="G6" s="1243"/>
      <c r="H6" s="1243"/>
      <c r="I6" s="1243"/>
      <c r="J6" s="1243"/>
      <c r="K6" s="1243"/>
      <c r="L6" s="1243"/>
      <c r="M6" s="1283"/>
    </row>
    <row r="7" spans="1:34" ht="20.100000000000001" customHeight="1">
      <c r="A7" s="271"/>
      <c r="B7" s="1203"/>
      <c r="C7" s="1203"/>
      <c r="D7" s="1218"/>
      <c r="E7" s="1218"/>
      <c r="F7" s="1218"/>
      <c r="G7" s="1218"/>
      <c r="H7" s="1224"/>
      <c r="I7" s="1224"/>
      <c r="J7" s="1218"/>
      <c r="K7" s="1218"/>
      <c r="L7" s="1218"/>
      <c r="M7" s="1226"/>
    </row>
    <row r="8" spans="1:34" s="288" customFormat="1" ht="22.5" customHeight="1">
      <c r="A8" s="1201"/>
      <c r="B8" s="288" t="s">
        <v>1334</v>
      </c>
      <c r="C8" s="288"/>
      <c r="D8" s="288"/>
      <c r="E8" s="288"/>
      <c r="F8" s="288"/>
      <c r="G8" s="288"/>
      <c r="H8" s="288"/>
      <c r="I8" s="288"/>
      <c r="J8" s="288"/>
      <c r="K8" s="288"/>
      <c r="L8" s="288"/>
      <c r="M8" s="448"/>
      <c r="N8" s="448"/>
      <c r="O8" s="288"/>
      <c r="P8" s="288"/>
      <c r="Q8" s="1228"/>
      <c r="R8" s="288"/>
      <c r="S8" s="288"/>
      <c r="T8" s="288"/>
      <c r="U8" s="288"/>
      <c r="V8" s="288"/>
      <c r="W8" s="288"/>
      <c r="X8" s="288"/>
      <c r="Y8" s="288"/>
      <c r="Z8" s="288"/>
      <c r="AA8" s="288"/>
      <c r="AB8" s="288"/>
      <c r="AC8" s="288"/>
      <c r="AD8" s="288"/>
      <c r="AE8" s="288"/>
      <c r="AF8" s="288"/>
      <c r="AG8" s="288"/>
      <c r="AH8" s="288"/>
    </row>
    <row r="9" spans="1:34" ht="24" customHeight="1">
      <c r="A9" s="271"/>
      <c r="B9" s="1232" t="s">
        <v>133</v>
      </c>
      <c r="C9" s="1232"/>
      <c r="D9" s="1232"/>
      <c r="E9" s="1232"/>
      <c r="F9" s="1042" t="s">
        <v>742</v>
      </c>
      <c r="G9" s="1042"/>
      <c r="H9" s="1042" t="s">
        <v>24</v>
      </c>
      <c r="I9" s="1042"/>
      <c r="J9" s="1042"/>
      <c r="K9" s="1042"/>
    </row>
    <row r="10" spans="1:34" ht="49.5" customHeight="1">
      <c r="A10" s="271"/>
      <c r="B10" s="1207"/>
      <c r="C10" s="1207"/>
      <c r="D10" s="1207"/>
      <c r="E10" s="1207"/>
      <c r="F10" s="1249"/>
      <c r="G10" s="1249"/>
      <c r="H10" s="1262" t="s">
        <v>644</v>
      </c>
      <c r="I10" s="1262"/>
      <c r="J10" s="1262" t="s">
        <v>942</v>
      </c>
      <c r="K10" s="1262"/>
    </row>
    <row r="11" spans="1:34" ht="24" customHeight="1">
      <c r="A11" s="271"/>
      <c r="B11" s="1233" t="str">
        <f>"（自協定）"&amp;はじめに!D5</f>
        <v>（自協定）〇〇集落協定</v>
      </c>
      <c r="C11" s="1233" t="s">
        <v>1280</v>
      </c>
      <c r="D11" s="1233" t="s">
        <v>1280</v>
      </c>
      <c r="E11" s="1233" t="s">
        <v>1280</v>
      </c>
      <c r="F11" s="1293">
        <f>'別紙１④'!$C$63/10000</f>
        <v>4.1962000000000002</v>
      </c>
      <c r="G11" s="1293"/>
      <c r="H11" s="1263"/>
      <c r="I11" s="1263"/>
      <c r="J11" s="1263"/>
      <c r="K11" s="1263"/>
    </row>
    <row r="12" spans="1:34" ht="24" customHeight="1">
      <c r="A12" s="271"/>
      <c r="B12" s="1234" t="s">
        <v>954</v>
      </c>
      <c r="C12" s="1234"/>
      <c r="D12" s="1234"/>
      <c r="E12" s="1234"/>
      <c r="F12" s="1294">
        <v>5.5</v>
      </c>
      <c r="G12" s="1294"/>
      <c r="H12" s="1212" t="s">
        <v>727</v>
      </c>
      <c r="I12" s="1212"/>
      <c r="J12" s="1212" t="s">
        <v>399</v>
      </c>
      <c r="K12" s="1212"/>
    </row>
    <row r="13" spans="1:34" ht="24" customHeight="1">
      <c r="A13" s="271"/>
      <c r="B13" s="1234" t="s">
        <v>1336</v>
      </c>
      <c r="C13" s="1234"/>
      <c r="D13" s="1234"/>
      <c r="E13" s="1234"/>
      <c r="F13" s="1294">
        <v>8.6999999999999993</v>
      </c>
      <c r="G13" s="1294"/>
      <c r="H13" s="1212" t="s">
        <v>727</v>
      </c>
      <c r="I13" s="1212"/>
      <c r="J13" s="1212" t="s">
        <v>399</v>
      </c>
      <c r="K13" s="1212"/>
    </row>
    <row r="14" spans="1:34" ht="24" customHeight="1">
      <c r="A14" s="271"/>
      <c r="B14" s="1234"/>
      <c r="C14" s="1234"/>
      <c r="D14" s="1234"/>
      <c r="E14" s="1234"/>
      <c r="F14" s="1294"/>
      <c r="G14" s="1294"/>
      <c r="H14" s="1212"/>
      <c r="I14" s="1212"/>
      <c r="J14" s="1212" t="s">
        <v>399</v>
      </c>
      <c r="K14" s="1212"/>
    </row>
    <row r="15" spans="1:34" ht="24" customHeight="1">
      <c r="A15" s="271"/>
      <c r="B15" s="1204" t="s">
        <v>1273</v>
      </c>
      <c r="C15" s="1204" t="s">
        <v>1273</v>
      </c>
      <c r="D15" s="1204" t="s">
        <v>1273</v>
      </c>
      <c r="E15" s="1204" t="s">
        <v>1273</v>
      </c>
      <c r="F15" s="1295">
        <f>SUM(F11:G14)</f>
        <v>18.3962</v>
      </c>
      <c r="G15" s="1295"/>
      <c r="H15" s="1264"/>
      <c r="I15" s="1264"/>
      <c r="J15" s="1264"/>
      <c r="K15" s="1264"/>
    </row>
    <row r="16" spans="1:34" ht="51.4" customHeight="1">
      <c r="A16" s="271"/>
      <c r="B16" s="1205" t="s">
        <v>706</v>
      </c>
      <c r="C16" s="1205"/>
      <c r="D16" s="1205"/>
      <c r="E16" s="1205"/>
      <c r="F16" s="1205"/>
      <c r="G16" s="1205"/>
      <c r="H16" s="1205"/>
      <c r="I16" s="1205"/>
      <c r="J16" s="1205"/>
      <c r="K16" s="1205"/>
      <c r="L16" s="1227"/>
      <c r="M16" s="1227"/>
      <c r="N16" s="1227"/>
      <c r="O16" s="1227"/>
      <c r="P16" s="1227"/>
      <c r="Q16" s="1227"/>
      <c r="R16" s="1227"/>
      <c r="S16" s="1227"/>
      <c r="T16" s="1227"/>
      <c r="U16" s="1227"/>
      <c r="V16" s="1227"/>
      <c r="W16" s="1227"/>
      <c r="X16" s="1227"/>
      <c r="Y16" s="1227"/>
      <c r="Z16" s="1227"/>
      <c r="AA16" s="1227"/>
      <c r="AB16" s="1227"/>
      <c r="AC16" s="1227"/>
      <c r="AD16" s="1227"/>
      <c r="AE16" s="1227"/>
      <c r="AF16" s="1227"/>
      <c r="AG16" s="1227"/>
      <c r="AH16" s="1227"/>
    </row>
    <row r="17" spans="1:34" ht="20.100000000000001" customHeight="1">
      <c r="A17" s="271"/>
      <c r="B17" s="1206"/>
      <c r="C17" s="1206"/>
      <c r="D17" s="1206"/>
      <c r="E17" s="1206"/>
      <c r="F17" s="1206"/>
      <c r="G17" s="1206"/>
      <c r="H17" s="1206"/>
      <c r="I17" s="1206"/>
      <c r="J17" s="1206"/>
      <c r="K17" s="1206"/>
      <c r="L17" s="1206"/>
      <c r="M17" s="1206"/>
      <c r="N17" s="1206"/>
      <c r="O17" s="1227"/>
      <c r="P17" s="1227"/>
      <c r="Q17" s="1227"/>
      <c r="R17" s="1227"/>
      <c r="S17" s="1227"/>
      <c r="T17" s="1227"/>
      <c r="U17" s="1227"/>
      <c r="V17" s="1227"/>
      <c r="W17" s="1227"/>
      <c r="X17" s="1227"/>
      <c r="Y17" s="1227"/>
      <c r="Z17" s="1227"/>
      <c r="AA17" s="1227"/>
      <c r="AB17" s="1227"/>
      <c r="AC17" s="1227"/>
      <c r="AD17" s="1227"/>
      <c r="AE17" s="1227"/>
      <c r="AF17" s="1227"/>
      <c r="AG17" s="1227"/>
      <c r="AH17" s="1227"/>
    </row>
    <row r="18" spans="1:34" s="288" customFormat="1" ht="22.5" customHeight="1">
      <c r="A18" s="1201"/>
      <c r="B18" s="288" t="s">
        <v>764</v>
      </c>
      <c r="C18" s="288"/>
      <c r="D18" s="288"/>
      <c r="E18" s="288"/>
      <c r="F18" s="288"/>
      <c r="G18" s="288"/>
      <c r="H18" s="288"/>
      <c r="I18" s="288"/>
      <c r="J18" s="288"/>
      <c r="K18" s="288"/>
      <c r="L18" s="288"/>
      <c r="M18" s="448"/>
      <c r="N18" s="448"/>
      <c r="O18" s="288"/>
      <c r="P18" s="288"/>
      <c r="Q18" s="1228"/>
      <c r="R18" s="288"/>
      <c r="S18" s="288"/>
      <c r="T18" s="288"/>
      <c r="U18" s="288"/>
      <c r="V18" s="288"/>
      <c r="W18" s="288"/>
      <c r="X18" s="288"/>
      <c r="Y18" s="288"/>
      <c r="Z18" s="288"/>
      <c r="AA18" s="288"/>
      <c r="AB18" s="288"/>
      <c r="AC18" s="288"/>
      <c r="AD18" s="288"/>
      <c r="AE18" s="288"/>
      <c r="AF18" s="288"/>
      <c r="AG18" s="288"/>
      <c r="AH18" s="288"/>
    </row>
    <row r="19" spans="1:34" ht="24" customHeight="1">
      <c r="A19" s="271"/>
      <c r="B19" s="1207" t="s">
        <v>787</v>
      </c>
      <c r="C19" s="1207"/>
      <c r="D19" s="1249"/>
      <c r="E19" s="1249"/>
      <c r="F19" s="1249"/>
      <c r="G19" s="1249"/>
      <c r="H19" s="1249" t="s">
        <v>787</v>
      </c>
      <c r="I19" s="1249"/>
      <c r="J19" s="1249"/>
      <c r="K19" s="1249"/>
      <c r="L19" s="1249"/>
      <c r="M19" s="1249"/>
    </row>
    <row r="20" spans="1:34" ht="23.85" customHeight="1">
      <c r="A20" s="271"/>
      <c r="B20" s="1212" t="s">
        <v>399</v>
      </c>
      <c r="C20" s="1212"/>
      <c r="D20" s="1250" t="s">
        <v>449</v>
      </c>
      <c r="E20" s="1250"/>
      <c r="F20" s="1250"/>
      <c r="G20" s="1250"/>
      <c r="H20" s="1212" t="s">
        <v>399</v>
      </c>
      <c r="I20" s="1212"/>
      <c r="J20" s="1251" t="s">
        <v>1283</v>
      </c>
      <c r="K20" s="1251"/>
      <c r="L20" s="1251"/>
      <c r="M20" s="1251"/>
    </row>
    <row r="21" spans="1:34" ht="24" customHeight="1">
      <c r="A21" s="271"/>
      <c r="B21" s="1212" t="s">
        <v>727</v>
      </c>
      <c r="C21" s="1212"/>
      <c r="D21" s="1236" t="s">
        <v>1129</v>
      </c>
      <c r="E21" s="1236"/>
      <c r="F21" s="1236"/>
      <c r="G21" s="1236"/>
      <c r="H21" s="1212" t="s">
        <v>399</v>
      </c>
      <c r="I21" s="1212"/>
      <c r="J21" s="1252" t="s">
        <v>1284</v>
      </c>
      <c r="K21" s="1252"/>
      <c r="L21" s="1252"/>
      <c r="M21" s="1252"/>
    </row>
    <row r="22" spans="1:34" ht="24" customHeight="1">
      <c r="A22" s="271"/>
      <c r="B22" s="1212" t="s">
        <v>399</v>
      </c>
      <c r="C22" s="1212"/>
      <c r="D22" s="1236" t="s">
        <v>1337</v>
      </c>
      <c r="E22" s="1236"/>
      <c r="F22" s="1236"/>
      <c r="G22" s="1236"/>
      <c r="H22" s="1210" t="s">
        <v>727</v>
      </c>
      <c r="I22" s="1216"/>
      <c r="J22" s="1298" t="s">
        <v>303</v>
      </c>
      <c r="K22" s="1303"/>
      <c r="L22" s="1303"/>
      <c r="M22" s="1310"/>
    </row>
    <row r="23" spans="1:34" ht="24" customHeight="1">
      <c r="A23" s="271"/>
      <c r="B23" s="1212" t="s">
        <v>727</v>
      </c>
      <c r="C23" s="1212"/>
      <c r="D23" s="1236" t="s">
        <v>1286</v>
      </c>
      <c r="E23" s="1236"/>
      <c r="F23" s="1236"/>
      <c r="G23" s="1236"/>
      <c r="H23" s="1211"/>
      <c r="I23" s="1217"/>
      <c r="J23" s="1299" t="s">
        <v>358</v>
      </c>
      <c r="K23" s="1304"/>
      <c r="L23" s="1304"/>
      <c r="M23" s="1311"/>
    </row>
    <row r="24" spans="1:34" ht="108.4" customHeight="1">
      <c r="A24" s="271"/>
      <c r="B24" s="1289" t="s">
        <v>1338</v>
      </c>
      <c r="C24" s="1289"/>
      <c r="D24" s="1289"/>
      <c r="E24" s="1289"/>
      <c r="F24" s="1289"/>
      <c r="G24" s="1289"/>
      <c r="H24" s="1289"/>
      <c r="I24" s="1289"/>
      <c r="J24" s="1289"/>
      <c r="K24" s="1289"/>
      <c r="L24" s="1289"/>
      <c r="M24" s="1289"/>
    </row>
    <row r="25" spans="1:34" ht="25.7" customHeight="1">
      <c r="A25" s="271"/>
      <c r="B25" s="1205" t="s">
        <v>1291</v>
      </c>
      <c r="C25" s="1205"/>
      <c r="D25" s="1205"/>
      <c r="E25" s="1205"/>
      <c r="F25" s="1205"/>
      <c r="G25" s="1205"/>
      <c r="H25" s="1205"/>
      <c r="I25" s="1205"/>
      <c r="J25" s="1205"/>
      <c r="K25" s="1205"/>
      <c r="L25" s="1205"/>
      <c r="M25" s="1205"/>
      <c r="N25" s="1227"/>
      <c r="O25" s="1227"/>
      <c r="P25" s="1227"/>
      <c r="Q25" s="1227"/>
      <c r="R25" s="1227"/>
      <c r="S25" s="1227"/>
      <c r="T25" s="1227"/>
      <c r="U25" s="1227"/>
      <c r="V25" s="1227"/>
      <c r="W25" s="1227"/>
      <c r="X25" s="1227"/>
      <c r="Y25" s="1227"/>
      <c r="Z25" s="1227"/>
      <c r="AA25" s="1227"/>
      <c r="AB25" s="1227"/>
      <c r="AC25" s="1227"/>
      <c r="AD25" s="1227"/>
      <c r="AE25" s="1227"/>
      <c r="AF25" s="1227"/>
      <c r="AG25" s="1227"/>
      <c r="AH25" s="1227"/>
    </row>
    <row r="26" spans="1:34" ht="20.100000000000001" customHeight="1">
      <c r="A26" s="271"/>
      <c r="B26" s="1206"/>
      <c r="C26" s="1206"/>
      <c r="D26" s="1206"/>
      <c r="E26" s="1206"/>
      <c r="F26" s="1206"/>
      <c r="G26" s="1206"/>
      <c r="H26" s="1206"/>
      <c r="I26" s="1206"/>
      <c r="J26" s="1206"/>
      <c r="K26" s="1206"/>
      <c r="L26" s="1206"/>
      <c r="M26" s="1206"/>
      <c r="N26" s="1206"/>
      <c r="O26" s="1227"/>
      <c r="P26" s="1227"/>
      <c r="Q26" s="1227"/>
      <c r="R26" s="1227"/>
      <c r="S26" s="1227"/>
      <c r="T26" s="1227"/>
      <c r="U26" s="1227"/>
      <c r="V26" s="1227"/>
      <c r="W26" s="1227"/>
      <c r="X26" s="1227"/>
      <c r="Y26" s="1227"/>
      <c r="Z26" s="1227"/>
      <c r="AA26" s="1227"/>
      <c r="AB26" s="1227"/>
      <c r="AC26" s="1227"/>
      <c r="AD26" s="1227"/>
      <c r="AE26" s="1227"/>
      <c r="AF26" s="1227"/>
      <c r="AG26" s="1227"/>
      <c r="AH26" s="1227"/>
    </row>
    <row r="27" spans="1:34" s="288" customFormat="1" ht="22.5" customHeight="1">
      <c r="A27" s="1201"/>
      <c r="B27" s="288" t="s">
        <v>1199</v>
      </c>
      <c r="C27" s="288"/>
      <c r="D27" s="288"/>
      <c r="E27" s="288"/>
      <c r="F27" s="288"/>
      <c r="G27" s="288"/>
      <c r="H27" s="288"/>
      <c r="I27" s="288"/>
      <c r="J27" s="288"/>
      <c r="K27" s="288"/>
      <c r="L27" s="288"/>
      <c r="M27" s="448"/>
      <c r="N27" s="448"/>
      <c r="O27" s="288"/>
      <c r="P27" s="288"/>
      <c r="Q27" s="1228"/>
      <c r="R27" s="288"/>
      <c r="S27" s="288"/>
      <c r="T27" s="288"/>
      <c r="U27" s="288"/>
      <c r="V27" s="288"/>
      <c r="W27" s="288"/>
      <c r="X27" s="288"/>
      <c r="Y27" s="288"/>
      <c r="Z27" s="288"/>
      <c r="AA27" s="288"/>
      <c r="AB27" s="288"/>
      <c r="AC27" s="288"/>
      <c r="AD27" s="288"/>
      <c r="AE27" s="288"/>
      <c r="AF27" s="288"/>
      <c r="AG27" s="288"/>
      <c r="AH27" s="288"/>
    </row>
    <row r="28" spans="1:34" ht="24" customHeight="1">
      <c r="A28" s="271"/>
      <c r="B28" s="1207" t="s">
        <v>787</v>
      </c>
      <c r="C28" s="1207"/>
      <c r="D28" s="1249" t="s">
        <v>943</v>
      </c>
      <c r="E28" s="1249"/>
      <c r="F28" s="1249"/>
      <c r="G28" s="1249"/>
      <c r="H28" s="1249" t="s">
        <v>787</v>
      </c>
      <c r="I28" s="1249"/>
      <c r="J28" s="1249" t="s">
        <v>943</v>
      </c>
      <c r="K28" s="1249"/>
      <c r="L28" s="1249"/>
      <c r="M28" s="1249"/>
    </row>
    <row r="29" spans="1:34" ht="24" customHeight="1">
      <c r="A29" s="271"/>
      <c r="B29" s="1208" t="s">
        <v>727</v>
      </c>
      <c r="C29" s="1214"/>
      <c r="D29" s="1250" t="s">
        <v>1340</v>
      </c>
      <c r="E29" s="1250"/>
      <c r="F29" s="1250"/>
      <c r="G29" s="1250"/>
      <c r="H29" s="1212" t="s">
        <v>399</v>
      </c>
      <c r="I29" s="1212"/>
      <c r="J29" s="1251" t="s">
        <v>926</v>
      </c>
      <c r="K29" s="1251"/>
      <c r="L29" s="1251"/>
      <c r="M29" s="1251"/>
    </row>
    <row r="30" spans="1:34" ht="23.85" customHeight="1">
      <c r="A30" s="271"/>
      <c r="B30" s="1212" t="s">
        <v>399</v>
      </c>
      <c r="C30" s="1212"/>
      <c r="D30" s="1236" t="s">
        <v>923</v>
      </c>
      <c r="E30" s="1236"/>
      <c r="F30" s="1236"/>
      <c r="G30" s="1236"/>
      <c r="H30" s="1212" t="s">
        <v>399</v>
      </c>
      <c r="I30" s="1212"/>
      <c r="J30" s="1252" t="s">
        <v>1341</v>
      </c>
      <c r="K30" s="1252"/>
      <c r="L30" s="1252"/>
      <c r="M30" s="1252"/>
    </row>
    <row r="31" spans="1:34" ht="23.85" customHeight="1">
      <c r="A31" s="271"/>
      <c r="B31" s="1212" t="s">
        <v>727</v>
      </c>
      <c r="C31" s="1212"/>
      <c r="D31" s="1236" t="s">
        <v>839</v>
      </c>
      <c r="E31" s="1236"/>
      <c r="F31" s="1236"/>
      <c r="G31" s="1236"/>
      <c r="H31" s="1212" t="s">
        <v>399</v>
      </c>
      <c r="I31" s="1212"/>
      <c r="J31" s="1252" t="s">
        <v>638</v>
      </c>
      <c r="K31" s="1252"/>
      <c r="L31" s="1252"/>
      <c r="M31" s="1252"/>
    </row>
    <row r="32" spans="1:34" ht="24" customHeight="1">
      <c r="A32" s="271"/>
      <c r="B32" s="1212" t="s">
        <v>727</v>
      </c>
      <c r="C32" s="1212"/>
      <c r="D32" s="1236" t="s">
        <v>1342</v>
      </c>
      <c r="E32" s="1236"/>
      <c r="F32" s="1236"/>
      <c r="G32" s="1236"/>
      <c r="H32" s="1212" t="s">
        <v>727</v>
      </c>
      <c r="I32" s="1212"/>
      <c r="J32" s="1252" t="s">
        <v>1344</v>
      </c>
      <c r="K32" s="1252"/>
      <c r="L32" s="1252"/>
      <c r="M32" s="1252"/>
    </row>
    <row r="33" spans="1:34" ht="24" customHeight="1">
      <c r="A33" s="271"/>
      <c r="B33" s="1212" t="s">
        <v>727</v>
      </c>
      <c r="C33" s="1212"/>
      <c r="D33" s="1236" t="s">
        <v>1346</v>
      </c>
      <c r="E33" s="1236"/>
      <c r="F33" s="1236"/>
      <c r="G33" s="1236"/>
      <c r="H33" s="1210" t="s">
        <v>727</v>
      </c>
      <c r="I33" s="1216"/>
      <c r="J33" s="1300" t="s">
        <v>1103</v>
      </c>
      <c r="K33" s="1305"/>
      <c r="L33" s="1305"/>
      <c r="M33" s="1312"/>
    </row>
    <row r="34" spans="1:34" ht="24" customHeight="1">
      <c r="A34" s="271"/>
      <c r="B34" s="1212" t="s">
        <v>399</v>
      </c>
      <c r="C34" s="1212"/>
      <c r="D34" s="1252" t="s">
        <v>1349</v>
      </c>
      <c r="E34" s="1252"/>
      <c r="F34" s="1252"/>
      <c r="G34" s="1252"/>
      <c r="H34" s="1211"/>
      <c r="I34" s="1217"/>
      <c r="J34" s="1299" t="s">
        <v>1350</v>
      </c>
      <c r="K34" s="1304"/>
      <c r="L34" s="1304"/>
      <c r="M34" s="1311"/>
    </row>
    <row r="35" spans="1:34" ht="20.100000000000001" customHeight="1">
      <c r="A35" s="271"/>
      <c r="B35" s="1206"/>
      <c r="C35" s="1206"/>
      <c r="D35" s="1206"/>
      <c r="E35" s="1206"/>
      <c r="F35" s="1206"/>
      <c r="G35" s="1206"/>
      <c r="H35" s="1206"/>
      <c r="I35" s="1206"/>
      <c r="J35" s="1206"/>
      <c r="K35" s="1206"/>
      <c r="L35" s="1206"/>
      <c r="M35" s="1206"/>
      <c r="N35" s="1206"/>
      <c r="O35" s="1227"/>
      <c r="P35" s="1227"/>
      <c r="Q35" s="1227"/>
      <c r="X35" s="1227"/>
      <c r="Y35" s="1227"/>
      <c r="Z35" s="1227"/>
      <c r="AA35" s="1227"/>
      <c r="AB35" s="1227"/>
      <c r="AC35" s="1227"/>
      <c r="AD35" s="1227"/>
      <c r="AE35" s="1227"/>
      <c r="AF35" s="1227"/>
      <c r="AG35" s="1227"/>
      <c r="AH35" s="1227"/>
    </row>
    <row r="36" spans="1:34" s="288" customFormat="1" ht="22.5" customHeight="1">
      <c r="A36" s="1201"/>
      <c r="B36" s="288" t="s">
        <v>755</v>
      </c>
      <c r="C36" s="288"/>
      <c r="D36" s="288"/>
      <c r="E36" s="288"/>
      <c r="F36" s="288"/>
      <c r="G36" s="288"/>
      <c r="H36" s="288"/>
      <c r="I36" s="288"/>
      <c r="J36" s="288"/>
      <c r="K36" s="288"/>
      <c r="L36" s="288"/>
      <c r="M36" s="448"/>
      <c r="N36" s="448"/>
      <c r="O36" s="288"/>
      <c r="P36" s="288"/>
      <c r="Q36" s="1228"/>
      <c r="R36" s="288"/>
      <c r="S36" s="288"/>
      <c r="T36" s="288"/>
      <c r="U36" s="288"/>
      <c r="V36" s="288"/>
      <c r="W36" s="288"/>
      <c r="X36" s="288"/>
      <c r="Y36" s="288"/>
      <c r="Z36" s="288"/>
      <c r="AA36" s="288"/>
      <c r="AB36" s="288"/>
      <c r="AC36" s="288"/>
      <c r="AD36" s="288"/>
      <c r="AE36" s="288"/>
      <c r="AF36" s="288"/>
      <c r="AG36" s="288"/>
      <c r="AH36" s="288"/>
    </row>
    <row r="37" spans="1:34" ht="24" customHeight="1">
      <c r="A37" s="271"/>
      <c r="B37" s="1204" t="s">
        <v>634</v>
      </c>
      <c r="C37" s="1204"/>
      <c r="D37" s="1204"/>
      <c r="E37" s="1204"/>
      <c r="F37" s="1204"/>
      <c r="G37" s="1204"/>
      <c r="H37" s="1204"/>
      <c r="I37" s="1204"/>
      <c r="J37" s="1204"/>
      <c r="K37" s="1204"/>
      <c r="L37" s="1204"/>
      <c r="M37" s="1204"/>
      <c r="N37" s="1204"/>
    </row>
    <row r="38" spans="1:34" ht="24" customHeight="1">
      <c r="A38" s="271"/>
      <c r="B38" s="1236" t="s">
        <v>1274</v>
      </c>
      <c r="C38" s="1236"/>
      <c r="D38" s="1236"/>
      <c r="E38" s="1236"/>
      <c r="F38" s="1236"/>
      <c r="G38" s="1236"/>
      <c r="H38" s="1042" t="s">
        <v>117</v>
      </c>
      <c r="I38" s="1042" t="s">
        <v>1320</v>
      </c>
      <c r="J38" s="1042" t="s">
        <v>15</v>
      </c>
      <c r="K38" s="1042" t="s">
        <v>565</v>
      </c>
      <c r="L38" s="1042" t="s">
        <v>137</v>
      </c>
      <c r="M38" s="1042" t="s">
        <v>1150</v>
      </c>
      <c r="N38" s="1042" t="s">
        <v>389</v>
      </c>
    </row>
    <row r="39" spans="1:34" ht="23.85" customHeight="1">
      <c r="A39" s="271"/>
      <c r="B39" s="1204" t="s">
        <v>1353</v>
      </c>
      <c r="C39" s="1204"/>
      <c r="D39" s="1204"/>
      <c r="E39" s="1204"/>
      <c r="F39" s="1204"/>
      <c r="G39" s="1204"/>
      <c r="H39" s="1212" t="s">
        <v>399</v>
      </c>
      <c r="I39" s="1212" t="s">
        <v>727</v>
      </c>
      <c r="J39" s="1212" t="s">
        <v>727</v>
      </c>
      <c r="K39" s="1212" t="s">
        <v>399</v>
      </c>
      <c r="L39" s="1212" t="s">
        <v>399</v>
      </c>
      <c r="M39" s="1212" t="s">
        <v>399</v>
      </c>
      <c r="N39" s="1212" t="s">
        <v>399</v>
      </c>
    </row>
    <row r="40" spans="1:34" ht="24" customHeight="1">
      <c r="A40" s="271"/>
      <c r="B40" s="1204" t="s">
        <v>1354</v>
      </c>
      <c r="C40" s="1204"/>
      <c r="D40" s="1204"/>
      <c r="E40" s="1204"/>
      <c r="F40" s="1204"/>
      <c r="G40" s="1204"/>
      <c r="H40" s="1212" t="s">
        <v>727</v>
      </c>
      <c r="I40" s="1212" t="s">
        <v>727</v>
      </c>
      <c r="J40" s="1212" t="s">
        <v>727</v>
      </c>
      <c r="K40" s="1212" t="s">
        <v>399</v>
      </c>
      <c r="L40" s="1212" t="s">
        <v>399</v>
      </c>
      <c r="M40" s="1212" t="s">
        <v>399</v>
      </c>
      <c r="N40" s="1212" t="s">
        <v>399</v>
      </c>
    </row>
    <row r="41" spans="1:34" ht="36.4" customHeight="1">
      <c r="A41" s="271"/>
      <c r="B41" s="1204" t="s">
        <v>545</v>
      </c>
      <c r="C41" s="1204"/>
      <c r="D41" s="1204"/>
      <c r="E41" s="1204"/>
      <c r="F41" s="1204"/>
      <c r="G41" s="1204"/>
      <c r="H41" s="1212" t="s">
        <v>399</v>
      </c>
      <c r="I41" s="1212" t="s">
        <v>399</v>
      </c>
      <c r="J41" s="1212" t="s">
        <v>727</v>
      </c>
      <c r="K41" s="1212" t="s">
        <v>399</v>
      </c>
      <c r="L41" s="1212" t="s">
        <v>399</v>
      </c>
      <c r="M41" s="1212" t="s">
        <v>399</v>
      </c>
      <c r="N41" s="1212" t="s">
        <v>399</v>
      </c>
    </row>
    <row r="42" spans="1:34" ht="24" customHeight="1">
      <c r="A42" s="271"/>
      <c r="B42" s="1204" t="s">
        <v>792</v>
      </c>
      <c r="C42" s="1204"/>
      <c r="D42" s="1204"/>
      <c r="E42" s="1204"/>
      <c r="F42" s="1204"/>
      <c r="G42" s="1204"/>
      <c r="H42" s="1297"/>
      <c r="I42" s="1212" t="s">
        <v>399</v>
      </c>
      <c r="J42" s="1212" t="s">
        <v>399</v>
      </c>
      <c r="K42" s="1212" t="s">
        <v>727</v>
      </c>
      <c r="L42" s="1212" t="s">
        <v>727</v>
      </c>
      <c r="M42" s="1212" t="s">
        <v>727</v>
      </c>
      <c r="N42" s="1297"/>
    </row>
    <row r="43" spans="1:34" ht="239.25" customHeight="1">
      <c r="A43" s="271"/>
      <c r="B43" s="1289" t="s">
        <v>1358</v>
      </c>
      <c r="C43" s="1289"/>
      <c r="D43" s="1289"/>
      <c r="E43" s="1289"/>
      <c r="F43" s="1289"/>
      <c r="G43" s="1289"/>
      <c r="H43" s="1289"/>
      <c r="I43" s="1289"/>
      <c r="J43" s="1289"/>
      <c r="K43" s="1289"/>
      <c r="L43" s="1289"/>
      <c r="M43" s="1289"/>
      <c r="N43" s="1289"/>
    </row>
    <row r="44" spans="1:34" ht="20.100000000000001" customHeight="1"/>
    <row r="45" spans="1:34" s="288" customFormat="1" ht="22.5" customHeight="1">
      <c r="A45" s="1201"/>
      <c r="B45" s="288" t="s">
        <v>736</v>
      </c>
      <c r="C45" s="288"/>
      <c r="D45" s="288"/>
      <c r="E45" s="288"/>
      <c r="F45" s="288"/>
      <c r="G45" s="288"/>
      <c r="H45" s="288"/>
      <c r="I45" s="288"/>
      <c r="J45" s="288"/>
      <c r="K45" s="288"/>
      <c r="L45" s="288"/>
      <c r="M45" s="122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4" ht="24" customHeight="1">
      <c r="A46" s="271"/>
      <c r="B46" s="1207" t="s">
        <v>1361</v>
      </c>
      <c r="C46" s="1207"/>
      <c r="D46" s="1207" t="s">
        <v>1363</v>
      </c>
      <c r="E46" s="1207"/>
      <c r="F46" s="1207"/>
      <c r="G46" s="1207" t="s">
        <v>1365</v>
      </c>
      <c r="H46" s="1207"/>
      <c r="I46" s="1207"/>
      <c r="J46" s="1207" t="s">
        <v>260</v>
      </c>
      <c r="K46" s="1207"/>
      <c r="L46" s="1207"/>
    </row>
    <row r="47" spans="1:34" ht="23.1" customHeight="1">
      <c r="A47" s="271"/>
      <c r="B47" s="1250" t="s">
        <v>768</v>
      </c>
      <c r="C47" s="1250"/>
      <c r="D47" s="1292" t="str">
        <f>'別紙１④'!K11</f>
        <v>丙川　三郎</v>
      </c>
      <c r="E47" s="1292"/>
      <c r="F47" s="1292"/>
      <c r="G47" s="1296" t="s">
        <v>770</v>
      </c>
      <c r="H47" s="1296"/>
      <c r="I47" s="1296"/>
      <c r="J47" s="1301" t="s">
        <v>470</v>
      </c>
      <c r="K47" s="1306">
        <v>10</v>
      </c>
      <c r="L47" s="1282" t="s">
        <v>424</v>
      </c>
    </row>
    <row r="48" spans="1:34" ht="23.1" customHeight="1">
      <c r="A48" s="271"/>
      <c r="B48" s="1236" t="s">
        <v>732</v>
      </c>
      <c r="C48" s="1236"/>
      <c r="D48" s="1292" t="str">
        <f>'別紙１④'!K12</f>
        <v>丙川　三郎</v>
      </c>
      <c r="E48" s="1292"/>
      <c r="F48" s="1292"/>
      <c r="G48" s="1221" t="s">
        <v>195</v>
      </c>
      <c r="H48" s="1221"/>
      <c r="I48" s="1221"/>
      <c r="J48" s="1302" t="s">
        <v>470</v>
      </c>
      <c r="K48" s="1307">
        <v>12</v>
      </c>
      <c r="L48" s="1308" t="s">
        <v>424</v>
      </c>
    </row>
    <row r="49" spans="1:13" ht="23.1" customHeight="1">
      <c r="A49" s="271"/>
      <c r="B49" s="1236" t="s">
        <v>735</v>
      </c>
      <c r="C49" s="1236"/>
      <c r="D49" s="1292" t="str">
        <f>'別紙１④'!K13</f>
        <v>乙山　次郎</v>
      </c>
      <c r="E49" s="1292"/>
      <c r="F49" s="1292"/>
      <c r="G49" s="1221" t="s">
        <v>1317</v>
      </c>
      <c r="H49" s="1221"/>
      <c r="I49" s="1221"/>
      <c r="J49" s="1302" t="s">
        <v>470</v>
      </c>
      <c r="K49" s="1307">
        <v>12</v>
      </c>
      <c r="L49" s="1308" t="s">
        <v>424</v>
      </c>
    </row>
    <row r="50" spans="1:13" ht="23.1" customHeight="1">
      <c r="B50" s="1236" t="s">
        <v>1033</v>
      </c>
      <c r="C50" s="1236"/>
      <c r="D50" s="1292" t="str">
        <f>'別紙１④'!K14</f>
        <v>乙山　次郎</v>
      </c>
      <c r="E50" s="1292"/>
      <c r="F50" s="1292"/>
      <c r="G50" s="1221" t="s">
        <v>1370</v>
      </c>
      <c r="H50" s="1221"/>
      <c r="I50" s="1221"/>
      <c r="J50" s="1302" t="s">
        <v>470</v>
      </c>
      <c r="K50" s="1307">
        <v>10</v>
      </c>
      <c r="L50" s="1308" t="s">
        <v>424</v>
      </c>
    </row>
    <row r="51" spans="1:13" ht="23.1" customHeight="1">
      <c r="B51" s="1236" t="s">
        <v>1371</v>
      </c>
      <c r="C51" s="1236"/>
      <c r="D51" s="1292" t="str">
        <f>'別紙１④'!K15</f>
        <v>甲田　太郎</v>
      </c>
      <c r="E51" s="1292"/>
      <c r="F51" s="1292"/>
      <c r="G51" s="1221" t="s">
        <v>195</v>
      </c>
      <c r="H51" s="1221"/>
      <c r="I51" s="1221"/>
      <c r="J51" s="1302" t="s">
        <v>470</v>
      </c>
      <c r="K51" s="1307">
        <v>12</v>
      </c>
      <c r="L51" s="1308" t="s">
        <v>424</v>
      </c>
    </row>
    <row r="52" spans="1:13" ht="23.1" customHeight="1">
      <c r="B52" s="1236" t="s">
        <v>1376</v>
      </c>
      <c r="C52" s="1236"/>
      <c r="D52" s="1292" t="str">
        <f>'別紙１④'!K16</f>
        <v>丙川　三郎</v>
      </c>
      <c r="E52" s="1292"/>
      <c r="F52" s="1292"/>
      <c r="G52" s="1221" t="s">
        <v>1317</v>
      </c>
      <c r="H52" s="1221"/>
      <c r="I52" s="1221"/>
      <c r="J52" s="1302" t="s">
        <v>470</v>
      </c>
      <c r="K52" s="1307">
        <v>10</v>
      </c>
      <c r="L52" s="1308" t="s">
        <v>424</v>
      </c>
    </row>
    <row r="53" spans="1:13" ht="57" customHeight="1">
      <c r="B53" s="1205" t="s">
        <v>718</v>
      </c>
      <c r="C53" s="1205"/>
      <c r="D53" s="1205"/>
      <c r="E53" s="1205"/>
      <c r="F53" s="1205"/>
      <c r="G53" s="1205"/>
      <c r="H53" s="1205"/>
      <c r="I53" s="1205"/>
      <c r="J53" s="1205"/>
      <c r="K53" s="1205"/>
      <c r="L53" s="1205"/>
    </row>
    <row r="54" spans="1:13" ht="20.100000000000001" customHeight="1"/>
    <row r="55" spans="1:13" s="288" customFormat="1" ht="22.5" customHeight="1">
      <c r="A55" s="1201"/>
      <c r="B55" s="288" t="s">
        <v>1377</v>
      </c>
      <c r="C55" s="288"/>
      <c r="D55" s="288"/>
      <c r="E55" s="288"/>
      <c r="F55" s="288"/>
      <c r="G55" s="288"/>
      <c r="H55" s="288"/>
      <c r="I55" s="288"/>
      <c r="J55" s="288"/>
      <c r="K55" s="288"/>
      <c r="L55" s="288"/>
      <c r="M55" s="1228"/>
    </row>
    <row r="56" spans="1:13" ht="119.65" customHeight="1">
      <c r="A56" s="271"/>
      <c r="B56" s="1240" t="s">
        <v>1378</v>
      </c>
      <c r="C56" s="1246"/>
      <c r="D56" s="1246"/>
      <c r="E56" s="1246"/>
      <c r="F56" s="1246"/>
      <c r="G56" s="1246"/>
      <c r="H56" s="1246"/>
      <c r="I56" s="1246"/>
      <c r="J56" s="1246"/>
      <c r="K56" s="1246"/>
      <c r="L56" s="1286"/>
    </row>
    <row r="57" spans="1:13" ht="238.5" customHeight="1">
      <c r="A57" s="271"/>
      <c r="B57" s="1290" t="s">
        <v>845</v>
      </c>
      <c r="C57" s="1291"/>
      <c r="D57" s="1291"/>
      <c r="E57" s="1291"/>
      <c r="F57" s="1291"/>
      <c r="G57" s="1291"/>
      <c r="H57" s="1291"/>
      <c r="I57" s="1291"/>
      <c r="J57" s="1291"/>
      <c r="K57" s="1291"/>
      <c r="L57" s="1309"/>
    </row>
    <row r="58" spans="1:13" ht="20.100000000000001" customHeight="1"/>
  </sheetData>
  <mergeCells count="108">
    <mergeCell ref="B3:N3"/>
    <mergeCell ref="B6:M6"/>
    <mergeCell ref="H9:K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K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J22:M22"/>
    <mergeCell ref="B23:C23"/>
    <mergeCell ref="D23:G23"/>
    <mergeCell ref="J23:M23"/>
    <mergeCell ref="B24:M24"/>
    <mergeCell ref="B25:M25"/>
    <mergeCell ref="B28:C28"/>
    <mergeCell ref="D28:G28"/>
    <mergeCell ref="H28:I28"/>
    <mergeCell ref="J28:M28"/>
    <mergeCell ref="B29:C29"/>
    <mergeCell ref="D29:G29"/>
    <mergeCell ref="H29:I29"/>
    <mergeCell ref="J29:M29"/>
    <mergeCell ref="B30:C30"/>
    <mergeCell ref="D30:G30"/>
    <mergeCell ref="H30:I30"/>
    <mergeCell ref="J30:M30"/>
    <mergeCell ref="B31:C31"/>
    <mergeCell ref="D31:G31"/>
    <mergeCell ref="H31:I31"/>
    <mergeCell ref="J31:M31"/>
    <mergeCell ref="B32:C32"/>
    <mergeCell ref="D32:G32"/>
    <mergeCell ref="H32:I32"/>
    <mergeCell ref="J32:M32"/>
    <mergeCell ref="B33:C33"/>
    <mergeCell ref="D33:G33"/>
    <mergeCell ref="J33:M33"/>
    <mergeCell ref="B34:C34"/>
    <mergeCell ref="D34:G34"/>
    <mergeCell ref="J34:M34"/>
    <mergeCell ref="B37:N37"/>
    <mergeCell ref="B38:G38"/>
    <mergeCell ref="B39:G39"/>
    <mergeCell ref="B40:G40"/>
    <mergeCell ref="B41:G41"/>
    <mergeCell ref="B42:G42"/>
    <mergeCell ref="B43:N43"/>
    <mergeCell ref="B46:C46"/>
    <mergeCell ref="D46:F46"/>
    <mergeCell ref="G46:I46"/>
    <mergeCell ref="J46:L46"/>
    <mergeCell ref="B47:C47"/>
    <mergeCell ref="D47:F47"/>
    <mergeCell ref="G47:I47"/>
    <mergeCell ref="B48:C48"/>
    <mergeCell ref="D48:F48"/>
    <mergeCell ref="G48:I48"/>
    <mergeCell ref="B49:C49"/>
    <mergeCell ref="D49:F49"/>
    <mergeCell ref="G49:I49"/>
    <mergeCell ref="B50:C50"/>
    <mergeCell ref="D50:F50"/>
    <mergeCell ref="G50:I50"/>
    <mergeCell ref="B51:C51"/>
    <mergeCell ref="D51:F51"/>
    <mergeCell ref="G51:I51"/>
    <mergeCell ref="B52:C52"/>
    <mergeCell ref="D52:F52"/>
    <mergeCell ref="G52:I52"/>
    <mergeCell ref="B53:L53"/>
    <mergeCell ref="B56:L56"/>
    <mergeCell ref="B57:L57"/>
    <mergeCell ref="B9:E10"/>
    <mergeCell ref="F9:G10"/>
    <mergeCell ref="H22:I23"/>
    <mergeCell ref="H33:I34"/>
  </mergeCells>
  <phoneticPr fontId="7"/>
  <dataValidations count="1">
    <dataValidation type="list" allowBlank="1" showDropDown="0" showInputMessage="1" showErrorMessage="1" prompt="該当する場合「○」を記載" sqref="I42:M42 B20:C23 H20:I23 C30:C34 B29:B34 H29:I34 H39:N41 H12:K14">
      <formula1>"　,○,"</formula1>
    </dataValidation>
  </dataValidations>
  <printOptions horizontalCentered="1"/>
  <pageMargins left="0.59055118110236227" right="0.31496062992125984" top="0.55118110236220474" bottom="0.15748031496062992" header="0.31496062992125984" footer="0.31496062992125984"/>
  <pageSetup paperSize="9" scale="73" fitToWidth="1" fitToHeight="0" orientation="portrait" usePrinterDefaults="1"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44"/>
  <sheetViews>
    <sheetView view="pageBreakPreview" zoomScaleSheetLayoutView="100" workbookViewId="0"/>
  </sheetViews>
  <sheetFormatPr defaultColWidth="4.125" defaultRowHeight="18" customHeight="1"/>
  <cols>
    <col min="1" max="1" width="1.875" style="267" customWidth="1"/>
    <col min="2" max="14" width="9.625" style="267" customWidth="1"/>
    <col min="15" max="15" width="2.625" style="267" customWidth="1"/>
    <col min="16" max="16" width="5.875" style="267" customWidth="1"/>
    <col min="17" max="122" width="4.625" style="267" customWidth="1"/>
    <col min="123" max="255" width="8.625" style="267" customWidth="1"/>
    <col min="256" max="16384" width="4.125" style="267"/>
  </cols>
  <sheetData>
    <row r="2" spans="1:34" ht="19.7" customHeight="1">
      <c r="A2" s="1201" t="s">
        <v>395</v>
      </c>
      <c r="B2" s="240"/>
      <c r="C2" s="240"/>
      <c r="D2" s="240"/>
      <c r="E2" s="240"/>
      <c r="F2" s="240"/>
      <c r="G2" s="240"/>
      <c r="H2" s="240"/>
      <c r="I2" s="240"/>
    </row>
    <row r="3" spans="1:34" ht="23.25" customHeight="1">
      <c r="A3" s="271"/>
      <c r="B3" s="1206" t="s">
        <v>190</v>
      </c>
      <c r="C3" s="1206"/>
      <c r="D3" s="1206"/>
      <c r="E3" s="1206"/>
      <c r="F3" s="1206"/>
      <c r="G3" s="1206"/>
      <c r="H3" s="1206"/>
      <c r="I3" s="1206"/>
      <c r="J3" s="1206"/>
      <c r="K3" s="1206"/>
      <c r="L3" s="1206"/>
      <c r="M3" s="1206"/>
      <c r="N3" s="1206"/>
      <c r="O3" s="1227"/>
      <c r="P3" s="1227"/>
      <c r="Q3" s="1227"/>
      <c r="R3" s="1227"/>
      <c r="S3" s="1227"/>
      <c r="T3" s="1227"/>
      <c r="U3" s="1227"/>
      <c r="V3" s="1227"/>
      <c r="W3" s="1227"/>
      <c r="X3" s="1227"/>
      <c r="Y3" s="1227"/>
      <c r="Z3" s="1227"/>
      <c r="AA3" s="1227"/>
      <c r="AB3" s="1227"/>
      <c r="AC3" s="1227"/>
      <c r="AD3" s="1227"/>
      <c r="AE3" s="1227"/>
      <c r="AF3" s="1227"/>
      <c r="AG3" s="1227"/>
      <c r="AH3" s="1227"/>
    </row>
    <row r="4" spans="1:34" ht="20.100000000000001" customHeight="1">
      <c r="A4" s="271"/>
      <c r="B4" s="1203"/>
      <c r="C4" s="1203"/>
      <c r="D4" s="1218"/>
      <c r="E4" s="1218"/>
      <c r="F4" s="1218"/>
      <c r="G4" s="1218"/>
      <c r="H4" s="1224"/>
      <c r="I4" s="1224"/>
      <c r="J4" s="1218"/>
      <c r="K4" s="1218"/>
      <c r="L4" s="1218"/>
      <c r="M4" s="1226"/>
    </row>
    <row r="5" spans="1:34" ht="20.25" customHeight="1">
      <c r="A5" s="1201"/>
      <c r="B5" s="288" t="s">
        <v>1380</v>
      </c>
      <c r="C5" s="288"/>
      <c r="F5" s="1220"/>
      <c r="G5" s="1220"/>
      <c r="H5" s="1223"/>
      <c r="I5" s="1223"/>
    </row>
    <row r="6" spans="1:34" ht="20.100000000000001" customHeight="1">
      <c r="A6" s="271"/>
      <c r="B6" s="448" t="s">
        <v>552</v>
      </c>
      <c r="C6" s="448"/>
      <c r="D6" s="448"/>
      <c r="E6" s="448"/>
      <c r="F6" s="448"/>
      <c r="G6" s="448"/>
      <c r="H6" s="1224"/>
      <c r="I6" s="1224"/>
      <c r="J6" s="1218"/>
      <c r="K6" s="1218"/>
      <c r="L6" s="1218"/>
      <c r="M6" s="1226"/>
    </row>
    <row r="7" spans="1:34" s="288" customFormat="1" ht="22.5" customHeight="1">
      <c r="A7" s="1201"/>
      <c r="B7" s="288" t="s">
        <v>1383</v>
      </c>
      <c r="C7" s="288"/>
      <c r="D7" s="288"/>
      <c r="E7" s="288"/>
      <c r="F7" s="288"/>
      <c r="G7" s="288"/>
      <c r="H7" s="288"/>
      <c r="I7" s="288"/>
      <c r="J7" s="288"/>
      <c r="K7" s="288"/>
      <c r="L7" s="288"/>
      <c r="M7" s="448"/>
      <c r="N7" s="448"/>
      <c r="O7" s="288"/>
      <c r="P7" s="288"/>
      <c r="Q7" s="1228"/>
      <c r="R7" s="288"/>
      <c r="S7" s="288"/>
      <c r="T7" s="288"/>
      <c r="U7" s="288"/>
      <c r="V7" s="288"/>
      <c r="W7" s="288"/>
      <c r="X7" s="288"/>
      <c r="Y7" s="288"/>
      <c r="Z7" s="288"/>
      <c r="AA7" s="288"/>
      <c r="AB7" s="288"/>
      <c r="AC7" s="288"/>
      <c r="AD7" s="288"/>
      <c r="AE7" s="288"/>
      <c r="AF7" s="288"/>
      <c r="AG7" s="288"/>
      <c r="AH7" s="288"/>
    </row>
    <row r="8" spans="1:34" ht="24" customHeight="1">
      <c r="A8" s="271"/>
      <c r="B8" s="1313" t="s">
        <v>1384</v>
      </c>
      <c r="C8" s="1313"/>
      <c r="D8" s="1313"/>
      <c r="E8" s="1313"/>
      <c r="F8" s="1320" t="s">
        <v>1385</v>
      </c>
      <c r="G8" s="1320"/>
      <c r="H8" s="1320"/>
      <c r="I8" s="1320"/>
      <c r="J8" s="1320"/>
      <c r="K8" s="1320"/>
    </row>
    <row r="9" spans="1:34" ht="25.15" customHeight="1">
      <c r="A9" s="271"/>
      <c r="B9" s="1314" t="s">
        <v>18</v>
      </c>
      <c r="C9" s="1314"/>
      <c r="D9" s="1314"/>
      <c r="E9" s="1314"/>
      <c r="F9" s="1296" t="s">
        <v>1386</v>
      </c>
      <c r="G9" s="1296"/>
      <c r="H9" s="1296"/>
      <c r="I9" s="1296"/>
      <c r="J9" s="1296"/>
      <c r="K9" s="1296"/>
    </row>
    <row r="10" spans="1:34" ht="25.15" customHeight="1">
      <c r="A10" s="271"/>
      <c r="B10" s="1315"/>
      <c r="C10" s="1315"/>
      <c r="D10" s="1315"/>
      <c r="E10" s="1315"/>
      <c r="F10" s="1221" t="s">
        <v>36</v>
      </c>
      <c r="G10" s="1221"/>
      <c r="H10" s="1221"/>
      <c r="I10" s="1221"/>
      <c r="J10" s="1221"/>
      <c r="K10" s="1221"/>
    </row>
    <row r="11" spans="1:34" ht="25.15" customHeight="1">
      <c r="A11" s="271"/>
      <c r="B11" s="1315"/>
      <c r="C11" s="1315"/>
      <c r="D11" s="1315"/>
      <c r="E11" s="1315"/>
      <c r="F11" s="1221" t="s">
        <v>1331</v>
      </c>
      <c r="G11" s="1221"/>
      <c r="H11" s="1221"/>
      <c r="I11" s="1221"/>
      <c r="J11" s="1221"/>
      <c r="K11" s="1221"/>
    </row>
    <row r="12" spans="1:34" ht="25.15" customHeight="1">
      <c r="A12" s="271"/>
      <c r="B12" s="1315"/>
      <c r="C12" s="1315"/>
      <c r="D12" s="1315"/>
      <c r="E12" s="1315"/>
      <c r="F12" s="1221" t="s">
        <v>1160</v>
      </c>
      <c r="G12" s="1221"/>
      <c r="H12" s="1221"/>
      <c r="I12" s="1221"/>
      <c r="J12" s="1221"/>
      <c r="K12" s="1221"/>
    </row>
    <row r="13" spans="1:34" ht="25.15" customHeight="1">
      <c r="A13" s="271"/>
      <c r="B13" s="1315" t="s">
        <v>983</v>
      </c>
      <c r="C13" s="1315"/>
      <c r="D13" s="1315"/>
      <c r="E13" s="1315"/>
      <c r="F13" s="1221" t="s">
        <v>302</v>
      </c>
      <c r="G13" s="1221"/>
      <c r="H13" s="1221"/>
      <c r="I13" s="1221"/>
      <c r="J13" s="1221"/>
      <c r="K13" s="1221"/>
    </row>
    <row r="14" spans="1:34" ht="25.15" customHeight="1">
      <c r="A14" s="271"/>
      <c r="B14" s="1315"/>
      <c r="C14" s="1315"/>
      <c r="D14" s="1315"/>
      <c r="E14" s="1315"/>
      <c r="F14" s="1221"/>
      <c r="G14" s="1221"/>
      <c r="H14" s="1221"/>
      <c r="I14" s="1221"/>
      <c r="J14" s="1221"/>
      <c r="K14" s="1221"/>
    </row>
    <row r="15" spans="1:34" ht="25.15" customHeight="1">
      <c r="A15" s="271"/>
      <c r="B15" s="1315"/>
      <c r="C15" s="1315"/>
      <c r="D15" s="1315"/>
      <c r="E15" s="1315"/>
      <c r="F15" s="1221"/>
      <c r="G15" s="1221"/>
      <c r="H15" s="1221"/>
      <c r="I15" s="1221"/>
      <c r="J15" s="1221"/>
      <c r="K15" s="1221"/>
    </row>
    <row r="16" spans="1:34" ht="25.15" customHeight="1">
      <c r="A16" s="271"/>
      <c r="B16" s="1315"/>
      <c r="C16" s="1315"/>
      <c r="D16" s="1315"/>
      <c r="E16" s="1315"/>
      <c r="F16" s="1221"/>
      <c r="G16" s="1221"/>
      <c r="H16" s="1221"/>
      <c r="I16" s="1221"/>
      <c r="J16" s="1221"/>
      <c r="K16" s="1221"/>
    </row>
    <row r="17" spans="1:34" ht="62.1" customHeight="1">
      <c r="A17" s="271"/>
      <c r="B17" s="1206" t="s">
        <v>1253</v>
      </c>
      <c r="C17" s="1206"/>
      <c r="D17" s="1206"/>
      <c r="E17" s="1206"/>
      <c r="F17" s="1206"/>
      <c r="G17" s="1206"/>
      <c r="H17" s="1206"/>
      <c r="I17" s="1206"/>
      <c r="J17" s="1206"/>
      <c r="K17" s="1206"/>
      <c r="L17" s="1227"/>
      <c r="M17" s="1227"/>
      <c r="N17" s="1227"/>
      <c r="O17" s="1227"/>
      <c r="P17" s="1227"/>
      <c r="Q17" s="1227"/>
      <c r="R17" s="1227"/>
      <c r="S17" s="1227"/>
      <c r="T17" s="1227"/>
      <c r="U17" s="1227"/>
      <c r="V17" s="1227"/>
      <c r="W17" s="1227"/>
      <c r="X17" s="1227"/>
      <c r="Y17" s="1227"/>
      <c r="Z17" s="1227"/>
      <c r="AA17" s="1227"/>
      <c r="AB17" s="1227"/>
      <c r="AC17" s="1227"/>
      <c r="AD17" s="1227"/>
      <c r="AE17" s="1227"/>
      <c r="AF17" s="1227"/>
      <c r="AG17" s="1227"/>
      <c r="AH17" s="1227"/>
    </row>
    <row r="18" spans="1:34" ht="20.100000000000001" customHeight="1">
      <c r="A18" s="271"/>
      <c r="B18" s="1206"/>
      <c r="C18" s="1206"/>
      <c r="D18" s="1206"/>
      <c r="E18" s="1206"/>
      <c r="F18" s="1206"/>
      <c r="G18" s="1206"/>
      <c r="H18" s="1206"/>
      <c r="I18" s="1206"/>
      <c r="J18" s="1206"/>
      <c r="K18" s="1206"/>
      <c r="L18" s="1227"/>
      <c r="M18" s="1227"/>
      <c r="N18" s="1227"/>
      <c r="O18" s="1227"/>
      <c r="P18" s="1227"/>
      <c r="Q18" s="1227"/>
      <c r="R18" s="1227"/>
      <c r="S18" s="1227"/>
      <c r="T18" s="1227"/>
      <c r="U18" s="1227"/>
      <c r="V18" s="1227"/>
      <c r="W18" s="1227"/>
      <c r="X18" s="1227"/>
      <c r="Y18" s="1227"/>
      <c r="Z18" s="1227"/>
      <c r="AA18" s="1227"/>
      <c r="AB18" s="1227"/>
      <c r="AC18" s="1227"/>
      <c r="AD18" s="1227"/>
      <c r="AE18" s="1227"/>
      <c r="AF18" s="1227"/>
      <c r="AG18" s="1227"/>
      <c r="AH18" s="1227"/>
    </row>
    <row r="19" spans="1:34" s="288" customFormat="1" ht="22.5" customHeight="1">
      <c r="A19" s="1201"/>
      <c r="B19" s="288" t="s">
        <v>1387</v>
      </c>
      <c r="C19" s="288"/>
      <c r="D19" s="288"/>
      <c r="E19" s="288"/>
      <c r="F19" s="288"/>
      <c r="G19" s="288"/>
      <c r="H19" s="288"/>
      <c r="I19" s="288"/>
      <c r="J19" s="288"/>
      <c r="K19" s="288"/>
      <c r="L19" s="288"/>
      <c r="M19" s="448"/>
      <c r="N19" s="448"/>
      <c r="O19" s="288"/>
      <c r="P19" s="288"/>
      <c r="Q19" s="1228"/>
      <c r="R19" s="288"/>
      <c r="S19" s="288"/>
      <c r="T19" s="288"/>
      <c r="U19" s="288"/>
      <c r="V19" s="288"/>
      <c r="W19" s="288"/>
      <c r="X19" s="288"/>
      <c r="Y19" s="288"/>
      <c r="Z19" s="288"/>
      <c r="AA19" s="288"/>
      <c r="AB19" s="288"/>
      <c r="AC19" s="288"/>
      <c r="AD19" s="288"/>
      <c r="AE19" s="288"/>
      <c r="AF19" s="288"/>
      <c r="AG19" s="288"/>
      <c r="AH19" s="288"/>
    </row>
    <row r="20" spans="1:34" ht="24" customHeight="1">
      <c r="A20" s="271"/>
      <c r="B20" s="1207" t="s">
        <v>320</v>
      </c>
      <c r="C20" s="1207"/>
      <c r="D20" s="1207"/>
      <c r="E20" s="1207"/>
      <c r="F20" s="1207"/>
      <c r="G20" s="1249" t="s">
        <v>1389</v>
      </c>
      <c r="H20" s="1249"/>
      <c r="I20" s="1249"/>
      <c r="J20" s="1249"/>
    </row>
    <row r="21" spans="1:34" ht="25.15" customHeight="1">
      <c r="A21" s="271"/>
      <c r="B21" s="1219" t="s">
        <v>18</v>
      </c>
      <c r="C21" s="1219"/>
      <c r="D21" s="1219"/>
      <c r="E21" s="1219"/>
      <c r="F21" s="1219"/>
      <c r="G21" s="1322">
        <f>COUNTIF('別紙１③'!H7:H497,"L")</f>
        <v>3</v>
      </c>
      <c r="H21" s="1322"/>
      <c r="I21" s="1322"/>
      <c r="J21" s="1322"/>
    </row>
    <row r="22" spans="1:34" ht="25.15" customHeight="1">
      <c r="A22" s="271"/>
      <c r="B22" s="1204" t="s">
        <v>1010</v>
      </c>
      <c r="C22" s="1204"/>
      <c r="D22" s="1204"/>
      <c r="E22" s="1204"/>
      <c r="F22" s="1204"/>
      <c r="G22" s="1323">
        <v>5</v>
      </c>
      <c r="H22" s="1323"/>
      <c r="I22" s="1323"/>
      <c r="J22" s="1323"/>
    </row>
    <row r="23" spans="1:34" ht="25.15" customHeight="1">
      <c r="A23" s="271"/>
      <c r="B23" s="1204" t="s">
        <v>259</v>
      </c>
      <c r="C23" s="1204"/>
      <c r="D23" s="1204"/>
      <c r="E23" s="1204"/>
      <c r="F23" s="1204"/>
      <c r="G23" s="1324">
        <f>SUM(G21:J22)</f>
        <v>8</v>
      </c>
      <c r="H23" s="1324"/>
      <c r="I23" s="1324"/>
      <c r="J23" s="1324"/>
    </row>
    <row r="24" spans="1:34" ht="23.25" customHeight="1">
      <c r="A24" s="271"/>
      <c r="B24" s="1229" t="s">
        <v>1390</v>
      </c>
      <c r="C24" s="1229"/>
      <c r="D24" s="1229"/>
      <c r="E24" s="1229"/>
      <c r="F24" s="1229"/>
      <c r="G24" s="1229"/>
      <c r="H24" s="1229"/>
      <c r="I24" s="1229"/>
      <c r="J24" s="1229"/>
      <c r="L24" s="1328">
        <f>COUNTIF('別紙１③'!H7:H497,"A")+COUNTIF('別紙１③'!H7:H497,"B")+COUNTIF('別紙１③'!H7:H497,"L")+G22</f>
        <v>18</v>
      </c>
    </row>
    <row r="25" spans="1:34" ht="22.5" customHeight="1">
      <c r="A25" s="271"/>
      <c r="B25" s="1229" t="s">
        <v>1392</v>
      </c>
      <c r="C25" s="1317"/>
      <c r="D25" s="1317"/>
      <c r="E25" s="1319">
        <f>ROUNDDOWN((G23/L24)*100,0)</f>
        <v>44</v>
      </c>
      <c r="F25" s="1321" t="s">
        <v>822</v>
      </c>
      <c r="G25" s="1229" t="s">
        <v>306</v>
      </c>
      <c r="H25" s="1325"/>
      <c r="I25" s="1325"/>
      <c r="J25" s="1325"/>
    </row>
    <row r="26" spans="1:34" ht="13.5" customHeight="1">
      <c r="A26" s="271"/>
      <c r="B26" s="1229"/>
      <c r="C26" s="1317"/>
      <c r="D26" s="1317"/>
      <c r="E26" s="1317"/>
      <c r="F26" s="1229"/>
      <c r="G26" s="1229"/>
      <c r="H26" s="1325"/>
      <c r="I26" s="1325"/>
      <c r="J26" s="1325"/>
    </row>
    <row r="27" spans="1:34" ht="102" customHeight="1">
      <c r="A27" s="271"/>
      <c r="B27" s="1206" t="s">
        <v>1135</v>
      </c>
      <c r="C27" s="1206"/>
      <c r="D27" s="1206"/>
      <c r="E27" s="1206"/>
      <c r="F27" s="1206"/>
      <c r="G27" s="1206"/>
      <c r="H27" s="1206"/>
      <c r="I27" s="1206"/>
      <c r="J27" s="1206"/>
      <c r="K27" s="1227"/>
      <c r="L27" s="1227"/>
      <c r="M27" s="1227"/>
      <c r="N27" s="1227"/>
      <c r="O27" s="1227"/>
      <c r="P27" s="1227"/>
      <c r="Q27" s="1227"/>
      <c r="R27" s="1227"/>
      <c r="S27" s="1227"/>
      <c r="T27" s="1227"/>
      <c r="U27" s="1227"/>
      <c r="V27" s="1227"/>
      <c r="W27" s="1227"/>
      <c r="X27" s="1227"/>
      <c r="Y27" s="1227"/>
      <c r="Z27" s="1227"/>
      <c r="AA27" s="1227"/>
      <c r="AB27" s="1227"/>
      <c r="AC27" s="1227"/>
      <c r="AD27" s="1227"/>
      <c r="AE27" s="1227"/>
      <c r="AF27" s="1227"/>
      <c r="AG27" s="1227"/>
      <c r="AH27" s="1227"/>
    </row>
    <row r="28" spans="1:34" ht="20.100000000000001" customHeight="1">
      <c r="A28" s="271"/>
      <c r="B28" s="1206"/>
      <c r="C28" s="1206"/>
      <c r="D28" s="1206"/>
      <c r="E28" s="1206"/>
      <c r="F28" s="1206"/>
      <c r="G28" s="1206"/>
      <c r="H28" s="1206"/>
      <c r="I28" s="1206"/>
      <c r="J28" s="1206"/>
      <c r="K28" s="1206"/>
      <c r="L28" s="1206"/>
      <c r="M28" s="1206"/>
      <c r="N28" s="1206"/>
      <c r="O28" s="1227"/>
      <c r="P28" s="1227"/>
      <c r="Q28" s="1227"/>
      <c r="R28" s="1227"/>
      <c r="S28" s="1227"/>
      <c r="T28" s="1227"/>
      <c r="U28" s="1227"/>
      <c r="V28" s="1227"/>
      <c r="W28" s="1227"/>
      <c r="X28" s="1227"/>
      <c r="Y28" s="1227"/>
      <c r="Z28" s="1227"/>
      <c r="AA28" s="1227"/>
      <c r="AB28" s="1227"/>
      <c r="AC28" s="1227"/>
      <c r="AD28" s="1227"/>
      <c r="AE28" s="1227"/>
      <c r="AF28" s="1227"/>
      <c r="AG28" s="1227"/>
      <c r="AH28" s="1227"/>
    </row>
    <row r="29" spans="1:34" s="288" customFormat="1" ht="22.5" customHeight="1">
      <c r="A29" s="1201"/>
      <c r="B29" s="288" t="s">
        <v>592</v>
      </c>
      <c r="C29" s="288"/>
      <c r="D29" s="288"/>
      <c r="E29" s="288"/>
      <c r="F29" s="288"/>
      <c r="G29" s="288"/>
      <c r="H29" s="288"/>
      <c r="I29" s="288"/>
      <c r="J29" s="288"/>
      <c r="K29" s="288"/>
      <c r="L29" s="288"/>
      <c r="M29" s="448"/>
      <c r="N29" s="448"/>
      <c r="O29" s="288"/>
      <c r="P29" s="288"/>
      <c r="Q29" s="1228"/>
      <c r="R29" s="288"/>
      <c r="S29" s="288"/>
      <c r="T29" s="288"/>
      <c r="U29" s="288"/>
      <c r="V29" s="288"/>
      <c r="W29" s="288"/>
      <c r="X29" s="288"/>
      <c r="Y29" s="288"/>
      <c r="Z29" s="288"/>
      <c r="AA29" s="288"/>
      <c r="AB29" s="288"/>
      <c r="AC29" s="288"/>
      <c r="AD29" s="288"/>
      <c r="AE29" s="288"/>
      <c r="AF29" s="288"/>
      <c r="AG29" s="288"/>
      <c r="AH29" s="288"/>
    </row>
    <row r="30" spans="1:34" ht="24" customHeight="1">
      <c r="A30" s="271"/>
      <c r="B30" s="1207" t="s">
        <v>787</v>
      </c>
      <c r="C30" s="1207"/>
      <c r="D30" s="1249"/>
      <c r="E30" s="1249"/>
      <c r="F30" s="1249"/>
      <c r="G30" s="1249"/>
      <c r="H30" s="1249" t="s">
        <v>787</v>
      </c>
      <c r="I30" s="1249"/>
      <c r="J30" s="1249"/>
      <c r="K30" s="1249"/>
      <c r="L30" s="1249"/>
      <c r="M30" s="1249"/>
    </row>
    <row r="31" spans="1:34" ht="23.85" customHeight="1">
      <c r="A31" s="271"/>
      <c r="B31" s="1208" t="s">
        <v>727</v>
      </c>
      <c r="C31" s="1214"/>
      <c r="D31" s="1250" t="s">
        <v>1147</v>
      </c>
      <c r="E31" s="1250"/>
      <c r="F31" s="1250"/>
      <c r="G31" s="1250"/>
      <c r="H31" s="1212" t="s">
        <v>399</v>
      </c>
      <c r="I31" s="1212"/>
      <c r="J31" s="1251" t="s">
        <v>1393</v>
      </c>
      <c r="K31" s="1251"/>
      <c r="L31" s="1251"/>
      <c r="M31" s="1251"/>
    </row>
    <row r="32" spans="1:34" ht="24" customHeight="1">
      <c r="A32" s="271"/>
      <c r="B32" s="1212" t="s">
        <v>727</v>
      </c>
      <c r="C32" s="1212"/>
      <c r="D32" s="1236" t="s">
        <v>601</v>
      </c>
      <c r="E32" s="1236"/>
      <c r="F32" s="1236"/>
      <c r="G32" s="1236"/>
      <c r="H32" s="1210" t="s">
        <v>727</v>
      </c>
      <c r="I32" s="1216"/>
      <c r="J32" s="1300" t="s">
        <v>1394</v>
      </c>
      <c r="K32" s="1305"/>
      <c r="L32" s="1305"/>
      <c r="M32" s="1312"/>
    </row>
    <row r="33" spans="1:34" ht="24" customHeight="1">
      <c r="A33" s="271"/>
      <c r="B33" s="1212" t="s">
        <v>399</v>
      </c>
      <c r="C33" s="1212"/>
      <c r="D33" s="1236" t="s">
        <v>1079</v>
      </c>
      <c r="E33" s="1236"/>
      <c r="F33" s="1236"/>
      <c r="G33" s="1236"/>
      <c r="H33" s="1211"/>
      <c r="I33" s="1217"/>
      <c r="J33" s="1299" t="s">
        <v>1395</v>
      </c>
      <c r="K33" s="1304"/>
      <c r="L33" s="1304"/>
      <c r="M33" s="1311"/>
    </row>
    <row r="34" spans="1:34" ht="75.2" customHeight="1">
      <c r="A34" s="271"/>
      <c r="B34" s="1289" t="s">
        <v>1314</v>
      </c>
      <c r="C34" s="1289"/>
      <c r="D34" s="1289"/>
      <c r="E34" s="1289"/>
      <c r="F34" s="1289"/>
      <c r="G34" s="1289"/>
      <c r="H34" s="1289"/>
      <c r="I34" s="1289"/>
      <c r="J34" s="1289"/>
      <c r="K34" s="1289"/>
      <c r="L34" s="1289"/>
      <c r="M34" s="1289"/>
    </row>
    <row r="35" spans="1:34" ht="40.15" customHeight="1">
      <c r="A35" s="271"/>
      <c r="B35" s="1205" t="s">
        <v>1291</v>
      </c>
      <c r="C35" s="1205"/>
      <c r="D35" s="1205"/>
      <c r="E35" s="1205"/>
      <c r="F35" s="1205"/>
      <c r="G35" s="1205"/>
      <c r="H35" s="1205"/>
      <c r="I35" s="1205"/>
      <c r="J35" s="1205"/>
      <c r="K35" s="1205"/>
      <c r="L35" s="1205"/>
      <c r="M35" s="1205"/>
      <c r="N35" s="1227"/>
      <c r="O35" s="1227"/>
      <c r="P35" s="1227"/>
      <c r="Q35" s="1227"/>
      <c r="R35" s="1227"/>
      <c r="S35" s="1227"/>
      <c r="T35" s="1227"/>
      <c r="U35" s="1227"/>
      <c r="V35" s="1227"/>
      <c r="W35" s="1227"/>
      <c r="X35" s="1227"/>
      <c r="Y35" s="1227"/>
      <c r="Z35" s="1227"/>
      <c r="AA35" s="1227"/>
      <c r="AB35" s="1227"/>
      <c r="AC35" s="1227"/>
      <c r="AD35" s="1227"/>
      <c r="AE35" s="1227"/>
      <c r="AF35" s="1227"/>
      <c r="AG35" s="1227"/>
      <c r="AH35" s="1227"/>
    </row>
    <row r="36" spans="1:34" ht="20.100000000000001" customHeight="1">
      <c r="A36" s="271"/>
      <c r="B36" s="1206"/>
      <c r="C36" s="1206"/>
      <c r="D36" s="1206"/>
      <c r="E36" s="1206"/>
      <c r="F36" s="1206"/>
      <c r="G36" s="1206"/>
      <c r="H36" s="1206"/>
      <c r="I36" s="1206"/>
      <c r="J36" s="1206"/>
      <c r="K36" s="1206"/>
      <c r="L36" s="1206"/>
      <c r="M36" s="1206"/>
      <c r="N36" s="1206"/>
      <c r="O36" s="1227"/>
      <c r="P36" s="1227"/>
      <c r="Q36" s="1227"/>
      <c r="R36" s="1227"/>
      <c r="S36" s="1227"/>
      <c r="T36" s="1227"/>
      <c r="U36" s="1227"/>
      <c r="V36" s="1227"/>
      <c r="W36" s="1227"/>
      <c r="X36" s="1227"/>
      <c r="Y36" s="1227"/>
      <c r="Z36" s="1227"/>
      <c r="AA36" s="1227"/>
      <c r="AB36" s="1227"/>
      <c r="AC36" s="1227"/>
      <c r="AD36" s="1227"/>
      <c r="AE36" s="1227"/>
      <c r="AF36" s="1227"/>
      <c r="AG36" s="1227"/>
      <c r="AH36" s="1227"/>
    </row>
    <row r="37" spans="1:34" s="288" customFormat="1" ht="22.5" customHeight="1">
      <c r="A37" s="1201"/>
      <c r="B37" s="288" t="s">
        <v>1396</v>
      </c>
      <c r="C37" s="288"/>
      <c r="D37" s="288"/>
      <c r="E37" s="288"/>
      <c r="F37" s="288"/>
      <c r="G37" s="288"/>
      <c r="H37" s="288"/>
      <c r="I37" s="288"/>
      <c r="J37" s="288"/>
      <c r="K37" s="288"/>
      <c r="L37" s="288"/>
      <c r="M37" s="448"/>
      <c r="N37" s="448"/>
      <c r="O37" s="288"/>
      <c r="P37" s="288"/>
      <c r="Q37" s="1228"/>
      <c r="R37" s="288"/>
      <c r="S37" s="288"/>
      <c r="T37" s="288"/>
      <c r="U37" s="288"/>
      <c r="V37" s="288"/>
      <c r="W37" s="288"/>
      <c r="X37" s="288"/>
      <c r="Y37" s="288"/>
      <c r="Z37" s="288"/>
      <c r="AA37" s="288"/>
      <c r="AB37" s="288"/>
      <c r="AC37" s="288"/>
      <c r="AD37" s="288"/>
      <c r="AE37" s="288"/>
      <c r="AF37" s="288"/>
      <c r="AG37" s="288"/>
      <c r="AH37" s="288"/>
    </row>
    <row r="38" spans="1:34" ht="24" customHeight="1">
      <c r="A38" s="271"/>
      <c r="B38" s="1207" t="s">
        <v>787</v>
      </c>
      <c r="C38" s="1207"/>
      <c r="D38" s="1249" t="s">
        <v>52</v>
      </c>
      <c r="E38" s="1249"/>
      <c r="F38" s="1249"/>
      <c r="G38" s="1249"/>
      <c r="H38" s="1249" t="s">
        <v>787</v>
      </c>
      <c r="I38" s="1249"/>
      <c r="J38" s="1249" t="s">
        <v>52</v>
      </c>
      <c r="K38" s="1249"/>
      <c r="L38" s="1249"/>
      <c r="M38" s="1249"/>
    </row>
    <row r="39" spans="1:34" ht="24" customHeight="1">
      <c r="A39" s="271"/>
      <c r="B39" s="1208" t="s">
        <v>727</v>
      </c>
      <c r="C39" s="1214"/>
      <c r="D39" s="1250" t="s">
        <v>152</v>
      </c>
      <c r="E39" s="1250"/>
      <c r="F39" s="1250"/>
      <c r="G39" s="1250"/>
      <c r="H39" s="1212" t="s">
        <v>399</v>
      </c>
      <c r="I39" s="1212"/>
      <c r="J39" s="1251" t="s">
        <v>1398</v>
      </c>
      <c r="K39" s="1251"/>
      <c r="L39" s="1251"/>
      <c r="M39" s="1251"/>
    </row>
    <row r="40" spans="1:34" ht="23.85" customHeight="1">
      <c r="A40" s="271"/>
      <c r="B40" s="1212" t="s">
        <v>727</v>
      </c>
      <c r="C40" s="1212"/>
      <c r="D40" s="1236" t="s">
        <v>1299</v>
      </c>
      <c r="E40" s="1236"/>
      <c r="F40" s="1236"/>
      <c r="G40" s="1236"/>
      <c r="H40" s="1212" t="s">
        <v>727</v>
      </c>
      <c r="I40" s="1212"/>
      <c r="J40" s="1252" t="s">
        <v>1399</v>
      </c>
      <c r="K40" s="1252"/>
      <c r="L40" s="1252"/>
      <c r="M40" s="1252"/>
    </row>
    <row r="41" spans="1:34" ht="23.85" customHeight="1">
      <c r="A41" s="271"/>
      <c r="B41" s="1212" t="s">
        <v>399</v>
      </c>
      <c r="C41" s="1212"/>
      <c r="D41" s="1236" t="s">
        <v>1301</v>
      </c>
      <c r="E41" s="1236"/>
      <c r="F41" s="1236"/>
      <c r="G41" s="1236"/>
      <c r="H41" s="1210" t="s">
        <v>727</v>
      </c>
      <c r="I41" s="1216"/>
      <c r="J41" s="1300" t="s">
        <v>1394</v>
      </c>
      <c r="K41" s="1305"/>
      <c r="L41" s="1305"/>
      <c r="M41" s="1312"/>
    </row>
    <row r="42" spans="1:34" ht="24" customHeight="1">
      <c r="A42" s="271"/>
      <c r="B42" s="1212" t="s">
        <v>727</v>
      </c>
      <c r="C42" s="1212"/>
      <c r="D42" s="1236" t="s">
        <v>1367</v>
      </c>
      <c r="E42" s="1236"/>
      <c r="F42" s="1236"/>
      <c r="G42" s="1236"/>
      <c r="H42" s="1209"/>
      <c r="I42" s="1215"/>
      <c r="J42" s="1326" t="s">
        <v>814</v>
      </c>
      <c r="K42" s="1327"/>
      <c r="L42" s="1327"/>
      <c r="M42" s="1329"/>
    </row>
    <row r="43" spans="1:34" ht="24" customHeight="1">
      <c r="A43" s="271"/>
      <c r="B43" s="1212" t="s">
        <v>399</v>
      </c>
      <c r="C43" s="1212"/>
      <c r="D43" s="1236" t="s">
        <v>1400</v>
      </c>
      <c r="E43" s="1236"/>
      <c r="F43" s="1236"/>
      <c r="G43" s="1236"/>
      <c r="H43" s="1211"/>
      <c r="I43" s="1217"/>
      <c r="J43" s="1299"/>
      <c r="K43" s="1304"/>
      <c r="L43" s="1304"/>
      <c r="M43" s="1311"/>
    </row>
    <row r="44" spans="1:34" ht="250.5" customHeight="1">
      <c r="A44" s="271"/>
      <c r="B44" s="1316" t="s">
        <v>1402</v>
      </c>
      <c r="C44" s="1318"/>
      <c r="D44" s="1318"/>
      <c r="E44" s="1318"/>
      <c r="F44" s="1318"/>
      <c r="G44" s="1318"/>
      <c r="H44" s="1318"/>
      <c r="I44" s="1318"/>
      <c r="J44" s="1318"/>
      <c r="K44" s="1318"/>
      <c r="L44" s="1318"/>
      <c r="M44" s="1318"/>
    </row>
    <row r="45" spans="1:34" ht="20.100000000000001" customHeight="1"/>
  </sheetData>
  <mergeCells count="63">
    <mergeCell ref="B3:N3"/>
    <mergeCell ref="B6:G6"/>
    <mergeCell ref="B8:E8"/>
    <mergeCell ref="F8:K8"/>
    <mergeCell ref="F9:K9"/>
    <mergeCell ref="F10:K10"/>
    <mergeCell ref="F11:K11"/>
    <mergeCell ref="F12:K12"/>
    <mergeCell ref="F13:K13"/>
    <mergeCell ref="F14:K14"/>
    <mergeCell ref="F15:K15"/>
    <mergeCell ref="F16:K16"/>
    <mergeCell ref="B17:K17"/>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J32:M32"/>
    <mergeCell ref="B33:C33"/>
    <mergeCell ref="D33:G33"/>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1:C41"/>
    <mergeCell ref="D41:G41"/>
    <mergeCell ref="J41:M41"/>
    <mergeCell ref="B42:C42"/>
    <mergeCell ref="D42:G42"/>
    <mergeCell ref="B43:C43"/>
    <mergeCell ref="D43:G43"/>
    <mergeCell ref="B44:M44"/>
    <mergeCell ref="B9:E12"/>
    <mergeCell ref="B13:E16"/>
    <mergeCell ref="H32:I33"/>
    <mergeCell ref="H41:I43"/>
    <mergeCell ref="J42:M43"/>
  </mergeCells>
  <phoneticPr fontId="7"/>
  <dataValidations count="1">
    <dataValidation type="list" allowBlank="1" showDropDown="0" showInputMessage="1" showErrorMessage="1" prompt="該当する場合「○」を記載" sqref="C32:C33 B31:B33 H31:I33 C40:C43 B39:B43 H39:H41 I39:I40">
      <formula1>"　,○,"</formula1>
    </dataValidation>
  </dataValidations>
  <printOptions horizontalCentered="1"/>
  <pageMargins left="0.59055118110236227" right="0.31496062992125984" top="0.55118110236220474" bottom="0.15748031496062992" header="0.31496062992125984" footer="0.31496062992125984"/>
  <pageSetup paperSize="9" scale="75" fitToWidth="1" fitToHeight="0" orientation="portrait" usePrinterDefaults="1"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Y18"/>
  <sheetViews>
    <sheetView showGridLines="0" view="pageBreakPreview" zoomScaleSheetLayoutView="100" workbookViewId="0"/>
  </sheetViews>
  <sheetFormatPr defaultRowHeight="13.5"/>
  <cols>
    <col min="1" max="51" width="2.625" style="267" customWidth="1"/>
  </cols>
  <sheetData>
    <row r="1" spans="1:33" s="98" customFormat="1" ht="15.6" customHeight="1">
      <c r="A1" s="999" t="s">
        <v>688</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row>
    <row r="2" spans="1:33" s="98" customFormat="1" ht="15.6" customHeight="1">
      <c r="A2" s="999"/>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row>
    <row r="3" spans="1:33">
      <c r="A3" s="1330" t="s">
        <v>242</v>
      </c>
      <c r="B3" s="1330"/>
      <c r="C3" s="1330"/>
      <c r="D3" s="1330"/>
      <c r="E3" s="1330"/>
      <c r="F3" s="1330"/>
      <c r="G3" s="1330"/>
      <c r="H3" s="1330"/>
      <c r="I3" s="1330"/>
      <c r="J3" s="1330"/>
      <c r="K3" s="1330"/>
      <c r="L3" s="1330"/>
      <c r="M3" s="1330"/>
      <c r="N3" s="1330"/>
      <c r="O3" s="1330"/>
      <c r="P3" s="1330"/>
      <c r="Q3" s="1330"/>
      <c r="R3" s="1330"/>
      <c r="S3" s="1330"/>
      <c r="T3" s="1330"/>
      <c r="U3" s="1330"/>
      <c r="V3" s="1330"/>
      <c r="W3" s="1330"/>
      <c r="X3" s="1330"/>
      <c r="Y3" s="1330"/>
      <c r="Z3" s="1330"/>
      <c r="AA3" s="1330"/>
      <c r="AB3" s="1330"/>
      <c r="AC3" s="1330"/>
      <c r="AD3" s="1330"/>
      <c r="AE3" s="1330"/>
      <c r="AF3" s="1330"/>
      <c r="AG3" s="1330"/>
    </row>
    <row r="4" spans="1:33">
      <c r="A4" s="1330"/>
      <c r="B4" s="1330"/>
      <c r="C4" s="1330"/>
      <c r="D4" s="1330"/>
      <c r="E4" s="1330"/>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c r="AG4" s="1330"/>
    </row>
    <row r="5" spans="1:33" ht="15.6" customHeight="1">
      <c r="B5" s="240"/>
      <c r="U5" s="1334" t="s">
        <v>1403</v>
      </c>
      <c r="V5" s="1334"/>
      <c r="W5" s="1334"/>
      <c r="X5" s="1334"/>
      <c r="Y5" s="1334"/>
      <c r="Z5" s="1334"/>
      <c r="AA5" s="1335" t="str">
        <f>はじめに!D5</f>
        <v>〇〇集落協定</v>
      </c>
      <c r="AB5" s="1335"/>
      <c r="AC5" s="1335"/>
      <c r="AD5" s="1335"/>
      <c r="AE5" s="1335"/>
      <c r="AF5" s="1335"/>
      <c r="AG5" s="267" t="s">
        <v>426</v>
      </c>
    </row>
    <row r="6" spans="1:33" ht="36" customHeight="1">
      <c r="A6" s="1331" t="s">
        <v>1405</v>
      </c>
      <c r="B6" s="1331"/>
      <c r="C6" s="1331" t="s">
        <v>1409</v>
      </c>
      <c r="D6" s="1331"/>
      <c r="E6" s="1331" t="s">
        <v>41</v>
      </c>
      <c r="F6" s="1331"/>
      <c r="G6" s="1331" t="s">
        <v>857</v>
      </c>
      <c r="H6" s="1331"/>
      <c r="I6" s="1331" t="s">
        <v>484</v>
      </c>
      <c r="J6" s="1331"/>
      <c r="K6" s="1331"/>
      <c r="L6" s="1331"/>
      <c r="M6" s="1331" t="s">
        <v>1410</v>
      </c>
      <c r="N6" s="1331"/>
      <c r="O6" s="1331" t="s">
        <v>1411</v>
      </c>
      <c r="P6" s="1331"/>
      <c r="Q6" s="1331" t="s">
        <v>1413</v>
      </c>
      <c r="R6" s="1331"/>
      <c r="S6" s="1331"/>
      <c r="T6" s="1331"/>
      <c r="U6" s="1331" t="s">
        <v>1329</v>
      </c>
      <c r="V6" s="1331"/>
      <c r="W6" s="1331"/>
      <c r="X6" s="1331"/>
      <c r="Y6" s="1331" t="s">
        <v>1414</v>
      </c>
      <c r="Z6" s="1331"/>
      <c r="AA6" s="1331"/>
      <c r="AB6" s="1331"/>
      <c r="AC6" s="1331" t="s">
        <v>1315</v>
      </c>
      <c r="AD6" s="1331"/>
      <c r="AE6" s="1331"/>
      <c r="AF6" s="1331"/>
    </row>
    <row r="7" spans="1:33" ht="36" customHeight="1">
      <c r="A7" s="1331"/>
      <c r="B7" s="1331"/>
      <c r="C7" s="1331"/>
      <c r="D7" s="1331"/>
      <c r="E7" s="1331"/>
      <c r="F7" s="1331"/>
      <c r="G7" s="1331"/>
      <c r="H7" s="1331"/>
      <c r="I7" s="1333" t="s">
        <v>1415</v>
      </c>
      <c r="J7" s="1333"/>
      <c r="K7" s="1333" t="s">
        <v>1416</v>
      </c>
      <c r="L7" s="1333"/>
      <c r="M7" s="1331"/>
      <c r="N7" s="1331"/>
      <c r="O7" s="1331"/>
      <c r="P7" s="1331"/>
      <c r="Q7" s="1333" t="s">
        <v>801</v>
      </c>
      <c r="R7" s="1333"/>
      <c r="S7" s="1333" t="s">
        <v>1419</v>
      </c>
      <c r="T7" s="1333"/>
      <c r="U7" s="1333" t="s">
        <v>1012</v>
      </c>
      <c r="V7" s="1333"/>
      <c r="W7" s="1333" t="s">
        <v>1401</v>
      </c>
      <c r="X7" s="1333"/>
      <c r="Y7" s="1333" t="s">
        <v>1343</v>
      </c>
      <c r="Z7" s="1333"/>
      <c r="AA7" s="1333" t="s">
        <v>990</v>
      </c>
      <c r="AB7" s="1333"/>
      <c r="AC7" s="1331"/>
      <c r="AD7" s="1331"/>
      <c r="AE7" s="1331"/>
      <c r="AF7" s="1331"/>
    </row>
    <row r="8" spans="1:33" ht="15.6" customHeight="1">
      <c r="A8" s="1332"/>
      <c r="B8" s="1332"/>
      <c r="C8" s="1332"/>
      <c r="D8" s="1332"/>
      <c r="E8" s="1332"/>
      <c r="F8" s="1332"/>
      <c r="G8" s="1332"/>
      <c r="H8" s="1332"/>
      <c r="I8" s="1332"/>
      <c r="J8" s="1332"/>
      <c r="K8" s="1332"/>
      <c r="L8" s="1332"/>
      <c r="M8" s="1332"/>
      <c r="N8" s="1332"/>
      <c r="O8" s="1332"/>
      <c r="P8" s="1332"/>
      <c r="Q8" s="1332"/>
      <c r="R8" s="1332"/>
      <c r="S8" s="1332"/>
      <c r="T8" s="1332"/>
      <c r="U8" s="1332"/>
      <c r="V8" s="1332"/>
      <c r="W8" s="1332"/>
      <c r="X8" s="1332"/>
      <c r="Y8" s="1332"/>
      <c r="Z8" s="1332"/>
      <c r="AA8" s="1332"/>
      <c r="AB8" s="1332"/>
      <c r="AC8" s="1336"/>
      <c r="AD8" s="1337"/>
      <c r="AE8" s="1337"/>
      <c r="AF8" s="1338"/>
    </row>
    <row r="9" spans="1:33" ht="15.6" customHeight="1">
      <c r="A9" s="1332"/>
      <c r="B9" s="1332"/>
      <c r="C9" s="1332"/>
      <c r="D9" s="1332"/>
      <c r="E9" s="1332"/>
      <c r="F9" s="1332"/>
      <c r="G9" s="1332"/>
      <c r="H9" s="1332"/>
      <c r="I9" s="1332"/>
      <c r="J9" s="1332"/>
      <c r="K9" s="1332"/>
      <c r="L9" s="1332"/>
      <c r="M9" s="1332"/>
      <c r="N9" s="1332"/>
      <c r="O9" s="1332"/>
      <c r="P9" s="1332"/>
      <c r="Q9" s="1332"/>
      <c r="R9" s="1332"/>
      <c r="S9" s="1332"/>
      <c r="T9" s="1332"/>
      <c r="U9" s="1332"/>
      <c r="V9" s="1332"/>
      <c r="W9" s="1332"/>
      <c r="X9" s="1332"/>
      <c r="Y9" s="1332"/>
      <c r="Z9" s="1332"/>
      <c r="AA9" s="1332"/>
      <c r="AB9" s="1332"/>
      <c r="AC9" s="1336"/>
      <c r="AD9" s="1337"/>
      <c r="AE9" s="1337"/>
      <c r="AF9" s="1338"/>
    </row>
    <row r="10" spans="1:33" ht="15.6" customHeight="1">
      <c r="A10" s="1332"/>
      <c r="B10" s="1332"/>
      <c r="C10" s="1332"/>
      <c r="D10" s="1332"/>
      <c r="E10" s="1332"/>
      <c r="F10" s="1332"/>
      <c r="G10" s="1332"/>
      <c r="H10" s="1332"/>
      <c r="I10" s="1332"/>
      <c r="J10" s="1332"/>
      <c r="K10" s="1332"/>
      <c r="L10" s="1332"/>
      <c r="M10" s="1332"/>
      <c r="N10" s="1332"/>
      <c r="O10" s="1332"/>
      <c r="P10" s="1332"/>
      <c r="Q10" s="1332"/>
      <c r="R10" s="1332"/>
      <c r="S10" s="1332"/>
      <c r="T10" s="1332"/>
      <c r="U10" s="1332"/>
      <c r="V10" s="1332"/>
      <c r="W10" s="1332"/>
      <c r="X10" s="1332"/>
      <c r="Y10" s="1332"/>
      <c r="Z10" s="1332"/>
      <c r="AA10" s="1332"/>
      <c r="AB10" s="1332"/>
      <c r="AC10" s="1336"/>
      <c r="AD10" s="1337"/>
      <c r="AE10" s="1337"/>
      <c r="AF10" s="1338"/>
    </row>
    <row r="11" spans="1:33" ht="15.6" customHeight="1">
      <c r="A11" s="1332"/>
      <c r="B11" s="1332"/>
      <c r="C11" s="1332"/>
      <c r="D11" s="1332"/>
      <c r="E11" s="1332"/>
      <c r="F11" s="1332"/>
      <c r="G11" s="1332"/>
      <c r="H11" s="1332"/>
      <c r="I11" s="1332"/>
      <c r="J11" s="1332"/>
      <c r="K11" s="1332"/>
      <c r="L11" s="1332"/>
      <c r="M11" s="1332"/>
      <c r="N11" s="1332"/>
      <c r="O11" s="1332"/>
      <c r="P11" s="1332"/>
      <c r="Q11" s="1332"/>
      <c r="R11" s="1332"/>
      <c r="S11" s="1332"/>
      <c r="T11" s="1332"/>
      <c r="U11" s="1332"/>
      <c r="V11" s="1332"/>
      <c r="W11" s="1332"/>
      <c r="X11" s="1332"/>
      <c r="Y11" s="1332"/>
      <c r="Z11" s="1332"/>
      <c r="AA11" s="1332"/>
      <c r="AB11" s="1332"/>
      <c r="AC11" s="1336"/>
      <c r="AD11" s="1337"/>
      <c r="AE11" s="1337"/>
      <c r="AF11" s="1338"/>
    </row>
    <row r="12" spans="1:33" ht="15.6" customHeight="1">
      <c r="A12" s="1332"/>
      <c r="B12" s="1332"/>
      <c r="C12" s="1332"/>
      <c r="D12" s="1332"/>
      <c r="E12" s="1332"/>
      <c r="F12" s="1332"/>
      <c r="G12" s="1332"/>
      <c r="H12" s="1332"/>
      <c r="I12" s="1332"/>
      <c r="J12" s="1332"/>
      <c r="K12" s="1332"/>
      <c r="L12" s="1332"/>
      <c r="M12" s="1332"/>
      <c r="N12" s="1332"/>
      <c r="O12" s="1332"/>
      <c r="P12" s="1332"/>
      <c r="Q12" s="1332"/>
      <c r="R12" s="1332"/>
      <c r="S12" s="1332"/>
      <c r="T12" s="1332"/>
      <c r="U12" s="1332"/>
      <c r="V12" s="1332"/>
      <c r="W12" s="1332"/>
      <c r="X12" s="1332"/>
      <c r="Y12" s="1332"/>
      <c r="Z12" s="1332"/>
      <c r="AA12" s="1332"/>
      <c r="AB12" s="1332"/>
      <c r="AC12" s="1336"/>
      <c r="AD12" s="1337"/>
      <c r="AE12" s="1337"/>
      <c r="AF12" s="1338"/>
    </row>
    <row r="13" spans="1:33" ht="15.6" customHeight="1">
      <c r="A13" s="1332"/>
      <c r="B13" s="1332"/>
      <c r="C13" s="1332"/>
      <c r="D13" s="1332"/>
      <c r="E13" s="1332"/>
      <c r="F13" s="1332"/>
      <c r="G13" s="1332"/>
      <c r="H13" s="1332"/>
      <c r="I13" s="1332"/>
      <c r="J13" s="1332"/>
      <c r="K13" s="1332"/>
      <c r="L13" s="1332"/>
      <c r="M13" s="1332"/>
      <c r="N13" s="1332"/>
      <c r="O13" s="1332"/>
      <c r="P13" s="1332"/>
      <c r="Q13" s="1332"/>
      <c r="R13" s="1332"/>
      <c r="S13" s="1332"/>
      <c r="T13" s="1332"/>
      <c r="U13" s="1332"/>
      <c r="V13" s="1332"/>
      <c r="W13" s="1332"/>
      <c r="X13" s="1332"/>
      <c r="Y13" s="1332"/>
      <c r="Z13" s="1332"/>
      <c r="AA13" s="1332"/>
      <c r="AB13" s="1332"/>
      <c r="AC13" s="1336"/>
      <c r="AD13" s="1337"/>
      <c r="AE13" s="1337"/>
      <c r="AF13" s="1338"/>
    </row>
    <row r="14" spans="1:33" ht="15.6" customHeight="1">
      <c r="A14" s="1332"/>
      <c r="B14" s="1332"/>
      <c r="C14" s="1332"/>
      <c r="D14" s="1332"/>
      <c r="E14" s="1332"/>
      <c r="F14" s="1332"/>
      <c r="G14" s="1332"/>
      <c r="H14" s="1332"/>
      <c r="I14" s="1332"/>
      <c r="J14" s="1332"/>
      <c r="K14" s="1332"/>
      <c r="L14" s="1332"/>
      <c r="M14" s="1332"/>
      <c r="N14" s="1332"/>
      <c r="O14" s="1332"/>
      <c r="P14" s="1332"/>
      <c r="Q14" s="1332"/>
      <c r="R14" s="1332"/>
      <c r="S14" s="1332"/>
      <c r="T14" s="1332"/>
      <c r="U14" s="1332"/>
      <c r="V14" s="1332"/>
      <c r="W14" s="1332"/>
      <c r="X14" s="1332"/>
      <c r="Y14" s="1332"/>
      <c r="Z14" s="1332"/>
      <c r="AA14" s="1332"/>
      <c r="AB14" s="1332"/>
      <c r="AC14" s="1336"/>
      <c r="AD14" s="1337"/>
      <c r="AE14" s="1337"/>
      <c r="AF14" s="1338"/>
    </row>
    <row r="15" spans="1:33" ht="15.6" customHeight="1">
      <c r="A15" s="1332"/>
      <c r="B15" s="1332"/>
      <c r="C15" s="1332"/>
      <c r="D15" s="1332"/>
      <c r="E15" s="1332"/>
      <c r="F15" s="1332"/>
      <c r="G15" s="1332"/>
      <c r="H15" s="1332"/>
      <c r="I15" s="1332"/>
      <c r="J15" s="1332"/>
      <c r="K15" s="1332"/>
      <c r="L15" s="1332"/>
      <c r="M15" s="1332"/>
      <c r="N15" s="1332"/>
      <c r="O15" s="1332"/>
      <c r="P15" s="1332"/>
      <c r="Q15" s="1332"/>
      <c r="R15" s="1332"/>
      <c r="S15" s="1332"/>
      <c r="T15" s="1332"/>
      <c r="U15" s="1332"/>
      <c r="V15" s="1332"/>
      <c r="W15" s="1332"/>
      <c r="X15" s="1332"/>
      <c r="Y15" s="1332"/>
      <c r="Z15" s="1332"/>
      <c r="AA15" s="1332"/>
      <c r="AB15" s="1332"/>
      <c r="AC15" s="1336"/>
      <c r="AD15" s="1337"/>
      <c r="AE15" s="1337"/>
      <c r="AF15" s="1338"/>
    </row>
    <row r="16" spans="1:33" ht="15.6" customHeight="1">
      <c r="A16" s="1332"/>
      <c r="B16" s="1332"/>
      <c r="C16" s="1332"/>
      <c r="D16" s="1332"/>
      <c r="E16" s="1332"/>
      <c r="F16" s="1332"/>
      <c r="G16" s="1332"/>
      <c r="H16" s="1332"/>
      <c r="I16" s="1332"/>
      <c r="J16" s="1332"/>
      <c r="K16" s="1332"/>
      <c r="L16" s="1332"/>
      <c r="M16" s="1332"/>
      <c r="N16" s="1332"/>
      <c r="O16" s="1332"/>
      <c r="P16" s="1332"/>
      <c r="Q16" s="1332"/>
      <c r="R16" s="1332"/>
      <c r="S16" s="1332"/>
      <c r="T16" s="1332"/>
      <c r="U16" s="1332"/>
      <c r="V16" s="1332"/>
      <c r="W16" s="1332"/>
      <c r="X16" s="1332"/>
      <c r="Y16" s="1332"/>
      <c r="Z16" s="1332"/>
      <c r="AA16" s="1332"/>
      <c r="AB16" s="1332"/>
      <c r="AC16" s="1336"/>
      <c r="AD16" s="1337"/>
      <c r="AE16" s="1337"/>
      <c r="AF16" s="1338"/>
    </row>
    <row r="17" spans="1:32" ht="15.6" customHeight="1">
      <c r="A17" s="1332"/>
      <c r="B17" s="1332"/>
      <c r="C17" s="1332"/>
      <c r="D17" s="1332"/>
      <c r="E17" s="1332"/>
      <c r="F17" s="1332"/>
      <c r="G17" s="1332"/>
      <c r="H17" s="1332"/>
      <c r="I17" s="1332"/>
      <c r="J17" s="1332"/>
      <c r="K17" s="1332"/>
      <c r="L17" s="1332"/>
      <c r="M17" s="1332"/>
      <c r="N17" s="1332"/>
      <c r="O17" s="1332"/>
      <c r="P17" s="1332"/>
      <c r="Q17" s="1332"/>
      <c r="R17" s="1332"/>
      <c r="S17" s="1332"/>
      <c r="T17" s="1332"/>
      <c r="U17" s="1332"/>
      <c r="V17" s="1332"/>
      <c r="W17" s="1332"/>
      <c r="X17" s="1332"/>
      <c r="Y17" s="1332"/>
      <c r="Z17" s="1332"/>
      <c r="AA17" s="1332"/>
      <c r="AB17" s="1332"/>
      <c r="AC17" s="1336"/>
      <c r="AD17" s="1337"/>
      <c r="AE17" s="1337"/>
      <c r="AF17" s="1338"/>
    </row>
    <row r="18" spans="1:32" ht="15.6" customHeight="1">
      <c r="A18" s="1332"/>
      <c r="B18" s="1332"/>
      <c r="C18" s="1332"/>
      <c r="D18" s="1332"/>
      <c r="E18" s="1332"/>
      <c r="F18" s="1332"/>
      <c r="G18" s="1332"/>
      <c r="H18" s="1332"/>
      <c r="I18" s="1332"/>
      <c r="J18" s="1332"/>
      <c r="K18" s="1332"/>
      <c r="L18" s="1332"/>
      <c r="M18" s="1332"/>
      <c r="N18" s="1332"/>
      <c r="O18" s="1332"/>
      <c r="P18" s="1332"/>
      <c r="Q18" s="1332"/>
      <c r="R18" s="1332"/>
      <c r="S18" s="1332"/>
      <c r="T18" s="1332"/>
      <c r="U18" s="1332"/>
      <c r="V18" s="1332"/>
      <c r="W18" s="1332"/>
      <c r="X18" s="1332"/>
      <c r="Y18" s="1332"/>
      <c r="Z18" s="1332"/>
      <c r="AA18" s="1332"/>
      <c r="AB18" s="1332"/>
      <c r="AC18" s="1336"/>
      <c r="AD18" s="1337"/>
      <c r="AE18" s="1337"/>
      <c r="AF18" s="1338"/>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A5:AF5"/>
    <mergeCell ref="I6:L6"/>
    <mergeCell ref="Q6:T6"/>
    <mergeCell ref="U6:X6"/>
    <mergeCell ref="Y6:AB6"/>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S8:T8"/>
    <mergeCell ref="U8:V8"/>
    <mergeCell ref="W8:X8"/>
    <mergeCell ref="Y8:Z8"/>
    <mergeCell ref="AA8:AB8"/>
    <mergeCell ref="AC8:AF8"/>
    <mergeCell ref="A9:B9"/>
    <mergeCell ref="C9:D9"/>
    <mergeCell ref="E9:F9"/>
    <mergeCell ref="G9:H9"/>
    <mergeCell ref="I9:J9"/>
    <mergeCell ref="K9:L9"/>
    <mergeCell ref="M9:N9"/>
    <mergeCell ref="O9:P9"/>
    <mergeCell ref="Q9:R9"/>
    <mergeCell ref="S9:T9"/>
    <mergeCell ref="U9:V9"/>
    <mergeCell ref="W9:X9"/>
    <mergeCell ref="Y9:Z9"/>
    <mergeCell ref="AA9:AB9"/>
    <mergeCell ref="AC9:AF9"/>
    <mergeCell ref="A10:B10"/>
    <mergeCell ref="C10:D10"/>
    <mergeCell ref="E10:F10"/>
    <mergeCell ref="G10:H10"/>
    <mergeCell ref="I10:J10"/>
    <mergeCell ref="K10:L10"/>
    <mergeCell ref="M10:N10"/>
    <mergeCell ref="O10:P10"/>
    <mergeCell ref="Q10:R10"/>
    <mergeCell ref="S10:T10"/>
    <mergeCell ref="U10:V10"/>
    <mergeCell ref="W10:X10"/>
    <mergeCell ref="Y10:Z10"/>
    <mergeCell ref="AA10:AB10"/>
    <mergeCell ref="AC10:AF10"/>
    <mergeCell ref="A11:B11"/>
    <mergeCell ref="C11:D11"/>
    <mergeCell ref="E11:F11"/>
    <mergeCell ref="G11:H11"/>
    <mergeCell ref="I11:J11"/>
    <mergeCell ref="K11:L11"/>
    <mergeCell ref="M11:N11"/>
    <mergeCell ref="O11:P11"/>
    <mergeCell ref="Q11:R11"/>
    <mergeCell ref="S11:T11"/>
    <mergeCell ref="U11:V11"/>
    <mergeCell ref="W11:X11"/>
    <mergeCell ref="Y11:Z11"/>
    <mergeCell ref="AA11:AB11"/>
    <mergeCell ref="AC11:AF11"/>
    <mergeCell ref="A12:B12"/>
    <mergeCell ref="C12:D12"/>
    <mergeCell ref="E12:F12"/>
    <mergeCell ref="G12:H12"/>
    <mergeCell ref="I12:J12"/>
    <mergeCell ref="K12:L12"/>
    <mergeCell ref="M12:N12"/>
    <mergeCell ref="O12:P12"/>
    <mergeCell ref="Q12:R12"/>
    <mergeCell ref="S12:T12"/>
    <mergeCell ref="U12:V12"/>
    <mergeCell ref="W12:X12"/>
    <mergeCell ref="Y12:Z12"/>
    <mergeCell ref="AA12:AB12"/>
    <mergeCell ref="AC12:AF12"/>
    <mergeCell ref="A13:B13"/>
    <mergeCell ref="C13:D13"/>
    <mergeCell ref="E13:F13"/>
    <mergeCell ref="G13:H13"/>
    <mergeCell ref="I13:J13"/>
    <mergeCell ref="K13:L13"/>
    <mergeCell ref="M13:N13"/>
    <mergeCell ref="O13:P13"/>
    <mergeCell ref="Q13:R13"/>
    <mergeCell ref="S13:T13"/>
    <mergeCell ref="U13:V13"/>
    <mergeCell ref="W13:X13"/>
    <mergeCell ref="Y13:Z13"/>
    <mergeCell ref="AA13:AB13"/>
    <mergeCell ref="AC13:AF13"/>
    <mergeCell ref="A14:B14"/>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F14"/>
    <mergeCell ref="A15:B15"/>
    <mergeCell ref="C15:D15"/>
    <mergeCell ref="E15:F15"/>
    <mergeCell ref="G15:H15"/>
    <mergeCell ref="I15:J15"/>
    <mergeCell ref="K15:L15"/>
    <mergeCell ref="M15:N15"/>
    <mergeCell ref="O15:P15"/>
    <mergeCell ref="Q15:R15"/>
    <mergeCell ref="S15:T15"/>
    <mergeCell ref="U15:V15"/>
    <mergeCell ref="W15:X15"/>
    <mergeCell ref="Y15:Z15"/>
    <mergeCell ref="AA15:AB15"/>
    <mergeCell ref="AC15:AF15"/>
    <mergeCell ref="A16:B16"/>
    <mergeCell ref="C16:D16"/>
    <mergeCell ref="E16:F16"/>
    <mergeCell ref="G16:H16"/>
    <mergeCell ref="I16:J16"/>
    <mergeCell ref="K16:L16"/>
    <mergeCell ref="M16:N16"/>
    <mergeCell ref="O16:P16"/>
    <mergeCell ref="Q16:R16"/>
    <mergeCell ref="S16:T16"/>
    <mergeCell ref="U16:V16"/>
    <mergeCell ref="W16:X16"/>
    <mergeCell ref="Y16:Z16"/>
    <mergeCell ref="AA16:AB16"/>
    <mergeCell ref="AC16:AF16"/>
    <mergeCell ref="A17:B17"/>
    <mergeCell ref="C17:D17"/>
    <mergeCell ref="E17:F17"/>
    <mergeCell ref="G17:H17"/>
    <mergeCell ref="I17:J17"/>
    <mergeCell ref="K17:L17"/>
    <mergeCell ref="M17:N17"/>
    <mergeCell ref="O17:P17"/>
    <mergeCell ref="Q17:R17"/>
    <mergeCell ref="S17:T17"/>
    <mergeCell ref="U17:V17"/>
    <mergeCell ref="W17:X17"/>
    <mergeCell ref="Y17:Z17"/>
    <mergeCell ref="AA17:AB17"/>
    <mergeCell ref="AC17:AF17"/>
    <mergeCell ref="A18:B18"/>
    <mergeCell ref="C18:D18"/>
    <mergeCell ref="E18:F18"/>
    <mergeCell ref="G18:H18"/>
    <mergeCell ref="I18:J18"/>
    <mergeCell ref="K18:L18"/>
    <mergeCell ref="M18:N18"/>
    <mergeCell ref="O18:P18"/>
    <mergeCell ref="Q18:R18"/>
    <mergeCell ref="S18:T18"/>
    <mergeCell ref="U18:V18"/>
    <mergeCell ref="W18:X18"/>
    <mergeCell ref="Y18:Z18"/>
    <mergeCell ref="AA18:AB18"/>
    <mergeCell ref="AC18:AF18"/>
    <mergeCell ref="A6:B7"/>
    <mergeCell ref="C6:D7"/>
    <mergeCell ref="E6:F7"/>
    <mergeCell ref="G6:H7"/>
    <mergeCell ref="M6:N7"/>
    <mergeCell ref="O6:P7"/>
    <mergeCell ref="AC6:AF7"/>
  </mergeCells>
  <phoneticPr fontId="7"/>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AY34"/>
  <sheetViews>
    <sheetView showGridLines="0" view="pageBreakPreview" zoomScaleSheetLayoutView="100" workbookViewId="0"/>
  </sheetViews>
  <sheetFormatPr defaultRowHeight="13.5"/>
  <cols>
    <col min="1" max="51" width="2.625" style="267" customWidth="1"/>
  </cols>
  <sheetData>
    <row r="1" spans="1:33" s="98" customFormat="1" ht="15.6" customHeight="1">
      <c r="A1" s="999" t="s">
        <v>88</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row>
    <row r="2" spans="1:33" s="98" customFormat="1" ht="15.6" customHeight="1">
      <c r="A2" s="999"/>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row>
    <row r="3" spans="1:33">
      <c r="A3" s="1330" t="s">
        <v>256</v>
      </c>
      <c r="B3" s="1330"/>
      <c r="C3" s="1330"/>
      <c r="D3" s="1330"/>
      <c r="E3" s="1330"/>
      <c r="F3" s="1330"/>
      <c r="G3" s="1330"/>
      <c r="H3" s="1330"/>
      <c r="I3" s="1330"/>
      <c r="J3" s="1330"/>
      <c r="K3" s="1330"/>
      <c r="L3" s="1330"/>
      <c r="M3" s="1330"/>
      <c r="N3" s="1330"/>
      <c r="O3" s="1330"/>
      <c r="P3" s="1330"/>
      <c r="Q3" s="1330"/>
      <c r="R3" s="1330"/>
      <c r="S3" s="1330"/>
      <c r="T3" s="1330"/>
      <c r="U3" s="1330"/>
      <c r="V3" s="1330"/>
      <c r="W3" s="1330"/>
      <c r="X3" s="1330"/>
      <c r="Y3" s="1330"/>
      <c r="Z3" s="1330"/>
      <c r="AA3" s="1330"/>
      <c r="AB3" s="1330"/>
      <c r="AC3" s="1330"/>
      <c r="AD3" s="1330"/>
      <c r="AE3" s="1330"/>
      <c r="AF3" s="1330"/>
      <c r="AG3" s="1330"/>
    </row>
    <row r="4" spans="1:33">
      <c r="A4" s="1330"/>
      <c r="B4" s="1330"/>
      <c r="C4" s="1330"/>
      <c r="D4" s="1330"/>
      <c r="E4" s="1330"/>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c r="AG4" s="1330"/>
    </row>
    <row r="5" spans="1:33">
      <c r="A5" s="471"/>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row>
    <row r="6" spans="1:33">
      <c r="A6" s="471" t="s">
        <v>1044</v>
      </c>
      <c r="B6" s="471"/>
      <c r="C6" s="471"/>
      <c r="D6" s="1081" t="s">
        <v>411</v>
      </c>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081"/>
      <c r="AF6" s="1081"/>
      <c r="AG6" s="1081"/>
    </row>
    <row r="7" spans="1:33">
      <c r="A7" s="471"/>
      <c r="B7" s="471"/>
      <c r="C7" s="471"/>
      <c r="D7" s="1081"/>
      <c r="E7" s="1081"/>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row>
    <row r="8" spans="1:33">
      <c r="A8" s="471"/>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row>
    <row r="9" spans="1:33">
      <c r="A9" s="471" t="s">
        <v>1036</v>
      </c>
      <c r="B9" s="471"/>
      <c r="C9" s="471"/>
      <c r="D9" s="471" t="s">
        <v>1213</v>
      </c>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row>
    <row r="10" spans="1:33">
      <c r="A10" s="471"/>
      <c r="B10" s="471"/>
      <c r="C10" s="471"/>
      <c r="D10" s="47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row>
    <row r="11" spans="1:33">
      <c r="A11" s="471" t="s">
        <v>1243</v>
      </c>
      <c r="B11" s="471"/>
      <c r="C11" s="471"/>
      <c r="D11" s="1081" t="s">
        <v>700</v>
      </c>
      <c r="E11" s="1081"/>
      <c r="F11" s="1081"/>
      <c r="G11" s="1081"/>
      <c r="H11" s="1081"/>
      <c r="I11" s="1081"/>
      <c r="J11" s="1081"/>
      <c r="K11" s="1081"/>
      <c r="L11" s="1081"/>
      <c r="M11" s="1081"/>
      <c r="N11" s="1081"/>
      <c r="O11" s="1081"/>
      <c r="P11" s="1081"/>
      <c r="Q11" s="1081"/>
      <c r="R11" s="1081"/>
      <c r="S11" s="1081"/>
      <c r="T11" s="1081"/>
      <c r="U11" s="1081"/>
      <c r="V11" s="1081"/>
      <c r="W11" s="1081"/>
      <c r="X11" s="1081"/>
      <c r="Y11" s="1081"/>
      <c r="Z11" s="1081"/>
      <c r="AA11" s="1081"/>
      <c r="AB11" s="1081"/>
      <c r="AC11" s="1081"/>
      <c r="AD11" s="1081"/>
      <c r="AE11" s="1081"/>
      <c r="AF11" s="1081"/>
      <c r="AG11" s="1081"/>
    </row>
    <row r="12" spans="1:33">
      <c r="A12" s="471"/>
      <c r="B12" s="471"/>
      <c r="C12" s="471"/>
      <c r="D12" s="1081"/>
      <c r="E12" s="1081"/>
      <c r="F12" s="1081"/>
      <c r="G12" s="1081"/>
      <c r="H12" s="1081"/>
      <c r="I12" s="1081"/>
      <c r="J12" s="1081"/>
      <c r="K12" s="1081"/>
      <c r="L12" s="1081"/>
      <c r="M12" s="1081"/>
      <c r="N12" s="1081"/>
      <c r="O12" s="1081"/>
      <c r="P12" s="1081"/>
      <c r="Q12" s="1081"/>
      <c r="R12" s="1081"/>
      <c r="S12" s="1081"/>
      <c r="T12" s="1081"/>
      <c r="U12" s="1081"/>
      <c r="V12" s="1081"/>
      <c r="W12" s="1081"/>
      <c r="X12" s="1081"/>
      <c r="Y12" s="1081"/>
      <c r="Z12" s="1081"/>
      <c r="AA12" s="1081"/>
      <c r="AB12" s="1081"/>
      <c r="AC12" s="1081"/>
      <c r="AD12" s="1081"/>
      <c r="AE12" s="1081"/>
      <c r="AF12" s="1081"/>
      <c r="AG12" s="1081"/>
    </row>
    <row r="13" spans="1:33">
      <c r="A13" s="471"/>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row>
    <row r="14" spans="1:33">
      <c r="A14" s="471" t="s">
        <v>1421</v>
      </c>
      <c r="B14" s="471"/>
      <c r="C14" s="471"/>
      <c r="D14" s="288" t="s">
        <v>69</v>
      </c>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row>
    <row r="15" spans="1:33">
      <c r="A15" s="471"/>
      <c r="B15" s="471"/>
      <c r="C15" s="471"/>
      <c r="D15" s="288" t="s">
        <v>639</v>
      </c>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row>
    <row r="16" spans="1:33">
      <c r="A16" s="471"/>
      <c r="B16" s="471"/>
      <c r="C16" s="471"/>
      <c r="D16" s="288" t="s">
        <v>586</v>
      </c>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row>
    <row r="17" spans="1:33">
      <c r="A17" s="471"/>
      <c r="B17" s="471"/>
      <c r="C17" s="471"/>
      <c r="D17" s="1081" t="s">
        <v>1422</v>
      </c>
      <c r="E17" s="1081"/>
      <c r="F17" s="1081"/>
      <c r="G17" s="1081"/>
      <c r="H17" s="1081"/>
      <c r="I17" s="1081"/>
      <c r="J17" s="1081"/>
      <c r="K17" s="1081"/>
      <c r="L17" s="1081"/>
      <c r="M17" s="1081"/>
      <c r="N17" s="1081"/>
      <c r="O17" s="1081"/>
      <c r="P17" s="1081"/>
      <c r="Q17" s="1081"/>
      <c r="R17" s="1081"/>
      <c r="S17" s="1081"/>
      <c r="T17" s="1081"/>
      <c r="U17" s="1081"/>
      <c r="V17" s="1081"/>
      <c r="W17" s="1081"/>
      <c r="X17" s="1081"/>
      <c r="Y17" s="1081"/>
      <c r="Z17" s="1081"/>
      <c r="AA17" s="1081"/>
      <c r="AB17" s="1081"/>
      <c r="AC17" s="1081"/>
      <c r="AD17" s="1081"/>
      <c r="AE17" s="1081"/>
      <c r="AF17" s="1081"/>
      <c r="AG17" s="471"/>
    </row>
    <row r="18" spans="1:33">
      <c r="A18" s="471"/>
      <c r="B18" s="471"/>
      <c r="C18" s="471"/>
      <c r="D18" s="1081"/>
      <c r="E18" s="1081"/>
      <c r="F18" s="1081"/>
      <c r="G18" s="1081"/>
      <c r="H18" s="1081"/>
      <c r="I18" s="1081"/>
      <c r="J18" s="1081"/>
      <c r="K18" s="1081"/>
      <c r="L18" s="1081"/>
      <c r="M18" s="1081"/>
      <c r="N18" s="1081"/>
      <c r="O18" s="1081"/>
      <c r="P18" s="1081"/>
      <c r="Q18" s="1081"/>
      <c r="R18" s="1081"/>
      <c r="S18" s="1081"/>
      <c r="T18" s="1081"/>
      <c r="U18" s="1081"/>
      <c r="V18" s="1081"/>
      <c r="W18" s="1081"/>
      <c r="X18" s="1081"/>
      <c r="Y18" s="1081"/>
      <c r="Z18" s="1081"/>
      <c r="AA18" s="1081"/>
      <c r="AB18" s="1081"/>
      <c r="AC18" s="1081"/>
      <c r="AD18" s="1081"/>
      <c r="AE18" s="1081"/>
      <c r="AF18" s="1081"/>
      <c r="AG18" s="471"/>
    </row>
    <row r="19" spans="1:33">
      <c r="A19" s="471"/>
      <c r="B19" s="471"/>
      <c r="C19" s="471"/>
      <c r="D19" s="288" t="s">
        <v>1423</v>
      </c>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row>
    <row r="20" spans="1:33">
      <c r="A20" s="471"/>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row>
    <row r="21" spans="1:33">
      <c r="A21" s="471" t="s">
        <v>1425</v>
      </c>
      <c r="B21" s="471"/>
      <c r="C21" s="471"/>
      <c r="D21" s="1081" t="s">
        <v>1201</v>
      </c>
      <c r="E21" s="1081"/>
      <c r="F21" s="1081"/>
      <c r="G21" s="1081"/>
      <c r="H21" s="1081"/>
      <c r="I21" s="1081"/>
      <c r="J21" s="1081"/>
      <c r="K21" s="1081"/>
      <c r="L21" s="1081"/>
      <c r="M21" s="1081"/>
      <c r="N21" s="1081"/>
      <c r="O21" s="1081"/>
      <c r="P21" s="1081"/>
      <c r="Q21" s="1081"/>
      <c r="R21" s="1081"/>
      <c r="S21" s="1081"/>
      <c r="T21" s="1081"/>
      <c r="U21" s="1081"/>
      <c r="V21" s="1081"/>
      <c r="W21" s="1081"/>
      <c r="X21" s="1081"/>
      <c r="Y21" s="1081"/>
      <c r="Z21" s="1081"/>
      <c r="AA21" s="1081"/>
      <c r="AB21" s="1081"/>
      <c r="AC21" s="1081"/>
      <c r="AD21" s="1081"/>
      <c r="AE21" s="1081"/>
      <c r="AF21" s="1081"/>
      <c r="AG21" s="1081"/>
    </row>
    <row r="22" spans="1:33">
      <c r="A22" s="471"/>
      <c r="B22" s="471"/>
      <c r="C22" s="471"/>
      <c r="D22" s="1081"/>
      <c r="E22" s="1081"/>
      <c r="F22" s="1081"/>
      <c r="G22" s="1081"/>
      <c r="H22" s="1081"/>
      <c r="I22" s="1081"/>
      <c r="J22" s="1081"/>
      <c r="K22" s="1081"/>
      <c r="L22" s="1081"/>
      <c r="M22" s="1081"/>
      <c r="N22" s="1081"/>
      <c r="O22" s="1081"/>
      <c r="P22" s="1081"/>
      <c r="Q22" s="1081"/>
      <c r="R22" s="1081"/>
      <c r="S22" s="1081"/>
      <c r="T22" s="1081"/>
      <c r="U22" s="1081"/>
      <c r="V22" s="1081"/>
      <c r="W22" s="1081"/>
      <c r="X22" s="1081"/>
      <c r="Y22" s="1081"/>
      <c r="Z22" s="1081"/>
      <c r="AA22" s="1081"/>
      <c r="AB22" s="1081"/>
      <c r="AC22" s="1081"/>
      <c r="AD22" s="1081"/>
      <c r="AE22" s="1081"/>
      <c r="AF22" s="1081"/>
      <c r="AG22" s="1081"/>
    </row>
    <row r="23" spans="1:33">
      <c r="A23" s="471"/>
      <c r="B23" s="471"/>
      <c r="C23" s="471"/>
      <c r="D23" s="288" t="s">
        <v>1428</v>
      </c>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row>
    <row r="24" spans="1:33">
      <c r="A24" s="471"/>
      <c r="B24" s="471"/>
      <c r="C24" s="471"/>
      <c r="D24" s="288" t="s">
        <v>1269</v>
      </c>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row>
    <row r="25" spans="1:33">
      <c r="A25" s="471"/>
      <c r="B25" s="471"/>
      <c r="C25" s="471"/>
      <c r="D25" s="288" t="s">
        <v>1429</v>
      </c>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row>
    <row r="26" spans="1:33">
      <c r="A26" s="471"/>
      <c r="B26" s="471"/>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row>
    <row r="27" spans="1:33">
      <c r="A27" s="471" t="s">
        <v>1309</v>
      </c>
      <c r="B27" s="471"/>
      <c r="C27" s="471"/>
      <c r="D27" s="1081" t="s">
        <v>832</v>
      </c>
      <c r="E27" s="1081"/>
      <c r="F27" s="1081"/>
      <c r="G27" s="1081"/>
      <c r="H27" s="1081"/>
      <c r="I27" s="1081"/>
      <c r="J27" s="1081"/>
      <c r="K27" s="1081"/>
      <c r="L27" s="1081"/>
      <c r="M27" s="1081"/>
      <c r="N27" s="1081"/>
      <c r="O27" s="1081"/>
      <c r="P27" s="1081"/>
      <c r="Q27" s="1081"/>
      <c r="R27" s="1081"/>
      <c r="S27" s="1081"/>
      <c r="T27" s="1081"/>
      <c r="U27" s="1081"/>
      <c r="V27" s="1081"/>
      <c r="W27" s="1081"/>
      <c r="X27" s="1081"/>
      <c r="Y27" s="1081"/>
      <c r="Z27" s="1081"/>
      <c r="AA27" s="1081"/>
      <c r="AB27" s="1081"/>
      <c r="AC27" s="1081"/>
      <c r="AD27" s="1081"/>
      <c r="AE27" s="1081"/>
      <c r="AF27" s="1081"/>
      <c r="AG27" s="1081"/>
    </row>
    <row r="28" spans="1:33">
      <c r="A28" s="471"/>
      <c r="B28" s="471"/>
      <c r="C28" s="471"/>
      <c r="D28" s="1081"/>
      <c r="E28" s="1081"/>
      <c r="F28" s="1081"/>
      <c r="G28" s="1081"/>
      <c r="H28" s="1081"/>
      <c r="I28" s="1081"/>
      <c r="J28" s="1081"/>
      <c r="K28" s="1081"/>
      <c r="L28" s="1081"/>
      <c r="M28" s="1081"/>
      <c r="N28" s="1081"/>
      <c r="O28" s="1081"/>
      <c r="P28" s="1081"/>
      <c r="Q28" s="1081"/>
      <c r="R28" s="1081"/>
      <c r="S28" s="1081"/>
      <c r="T28" s="1081"/>
      <c r="U28" s="1081"/>
      <c r="V28" s="1081"/>
      <c r="W28" s="1081"/>
      <c r="X28" s="1081"/>
      <c r="Y28" s="1081"/>
      <c r="Z28" s="1081"/>
      <c r="AA28" s="1081"/>
      <c r="AB28" s="1081"/>
      <c r="AC28" s="1081"/>
      <c r="AD28" s="1081"/>
      <c r="AE28" s="1081"/>
      <c r="AF28" s="1081"/>
      <c r="AG28" s="1081"/>
    </row>
    <row r="29" spans="1:33">
      <c r="A29" s="471"/>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row>
    <row r="30" spans="1:33">
      <c r="A30" s="471"/>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row>
    <row r="31" spans="1:33">
      <c r="A31" s="471"/>
      <c r="B31" s="471"/>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row>
    <row r="32" spans="1:33">
      <c r="A32" s="471"/>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row>
    <row r="33" spans="1:33">
      <c r="A33" s="471"/>
      <c r="B33" s="471"/>
      <c r="C33" s="471"/>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row>
    <row r="34" spans="1:33" ht="15.6" customHeight="1">
      <c r="A34" s="471"/>
      <c r="B34" s="471"/>
      <c r="C34" s="471"/>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AG3"/>
    <mergeCell ref="A6:C6"/>
    <mergeCell ref="A7:C7"/>
    <mergeCell ref="A8:C8"/>
    <mergeCell ref="A9:C9"/>
    <mergeCell ref="D9:AG9"/>
    <mergeCell ref="A10:C10"/>
    <mergeCell ref="A11:C11"/>
    <mergeCell ref="A12:C12"/>
    <mergeCell ref="A13:C13"/>
    <mergeCell ref="A14:C14"/>
    <mergeCell ref="D14:AG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D6:AG7"/>
    <mergeCell ref="D11:AG12"/>
    <mergeCell ref="D17:AF18"/>
    <mergeCell ref="D21:AG22"/>
    <mergeCell ref="D27:AG28"/>
  </mergeCells>
  <phoneticPr fontId="7"/>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Y22"/>
  <sheetViews>
    <sheetView showGridLines="0" view="pageBreakPreview" zoomScale="122" zoomScaleSheetLayoutView="122" workbookViewId="0"/>
  </sheetViews>
  <sheetFormatPr defaultRowHeight="13.5"/>
  <cols>
    <col min="1" max="51" width="2.625" style="267" customWidth="1"/>
  </cols>
  <sheetData>
    <row r="1" spans="1:33" s="98" customFormat="1" ht="15.6" customHeight="1">
      <c r="A1" s="999" t="s">
        <v>405</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row>
    <row r="2" spans="1:33">
      <c r="A2" s="1330" t="s">
        <v>275</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c r="AB2" s="1330"/>
      <c r="AC2" s="1330"/>
      <c r="AD2" s="1330"/>
      <c r="AE2" s="1330"/>
      <c r="AF2" s="1330"/>
      <c r="AG2" s="1330"/>
    </row>
    <row r="3" spans="1:33">
      <c r="A3" s="471"/>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row>
    <row r="4" spans="1:33" ht="60" customHeight="1">
      <c r="A4" s="1339" t="s">
        <v>716</v>
      </c>
      <c r="B4" s="1339"/>
      <c r="C4" s="1339"/>
      <c r="D4" s="1339"/>
      <c r="E4" s="1339"/>
      <c r="F4" s="1339"/>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row>
    <row r="5" spans="1:33" ht="60" customHeight="1">
      <c r="A5" s="1339" t="s">
        <v>116</v>
      </c>
      <c r="B5" s="1339"/>
      <c r="C5" s="1339"/>
      <c r="D5" s="1339"/>
      <c r="E5" s="1339"/>
      <c r="F5" s="1339"/>
      <c r="G5" s="1057"/>
      <c r="H5" s="1057"/>
      <c r="I5" s="1057"/>
      <c r="J5" s="1057"/>
      <c r="K5" s="1057"/>
      <c r="L5" s="1057"/>
      <c r="M5" s="1057"/>
      <c r="N5" s="1057"/>
      <c r="O5" s="1057"/>
      <c r="P5" s="1057"/>
      <c r="Q5" s="1057"/>
      <c r="R5" s="1057"/>
      <c r="S5" s="1057"/>
      <c r="T5" s="1057"/>
      <c r="U5" s="1057"/>
      <c r="V5" s="1057"/>
      <c r="W5" s="1057"/>
      <c r="X5" s="1057"/>
      <c r="Y5" s="1057"/>
      <c r="Z5" s="1057"/>
      <c r="AA5" s="1057"/>
      <c r="AB5" s="1057"/>
      <c r="AC5" s="1057"/>
      <c r="AD5" s="1057"/>
      <c r="AE5" s="1057"/>
      <c r="AF5" s="1057"/>
      <c r="AG5" s="1057"/>
    </row>
    <row r="6" spans="1:33">
      <c r="A6" s="1339" t="s">
        <v>438</v>
      </c>
      <c r="B6" s="1339"/>
      <c r="C6" s="1339"/>
      <c r="D6" s="1339"/>
      <c r="E6" s="1339"/>
      <c r="F6" s="1339"/>
      <c r="G6" s="1340" t="s">
        <v>1430</v>
      </c>
      <c r="H6" s="1348"/>
      <c r="I6" s="1348"/>
      <c r="J6" s="1348"/>
      <c r="K6" s="1348"/>
      <c r="L6" s="1348"/>
      <c r="M6" s="1348"/>
      <c r="N6" s="1348"/>
      <c r="O6" s="1348"/>
      <c r="P6" s="1348"/>
      <c r="Q6" s="1348"/>
      <c r="R6" s="1348"/>
      <c r="S6" s="1348"/>
      <c r="T6" s="1348"/>
      <c r="U6" s="1348"/>
      <c r="V6" s="1348"/>
      <c r="W6" s="1348"/>
      <c r="X6" s="1348"/>
      <c r="Y6" s="1348"/>
      <c r="Z6" s="1348"/>
      <c r="AA6" s="1348"/>
      <c r="AB6" s="1348"/>
      <c r="AC6" s="1348"/>
      <c r="AD6" s="1348"/>
      <c r="AE6" s="1348"/>
      <c r="AF6" s="1348"/>
      <c r="AG6" s="1362"/>
    </row>
    <row r="7" spans="1:33">
      <c r="A7" s="1339"/>
      <c r="B7" s="1339"/>
      <c r="C7" s="1339"/>
      <c r="D7" s="1339"/>
      <c r="E7" s="1339"/>
      <c r="F7" s="1339"/>
      <c r="G7" s="1341" t="s">
        <v>1051</v>
      </c>
      <c r="H7" s="1349"/>
      <c r="I7" s="1349"/>
      <c r="J7" s="1349"/>
      <c r="K7" s="1349"/>
      <c r="L7" s="1349"/>
      <c r="M7" s="1349"/>
      <c r="N7" s="1349"/>
      <c r="O7" s="1349"/>
      <c r="P7" s="1349"/>
      <c r="Q7" s="1349"/>
      <c r="R7" s="1349"/>
      <c r="S7" s="1349"/>
      <c r="T7" s="1349"/>
      <c r="U7" s="1349"/>
      <c r="V7" s="1349"/>
      <c r="W7" s="1349"/>
      <c r="X7" s="1349"/>
      <c r="Y7" s="1349"/>
      <c r="Z7" s="1349"/>
      <c r="AA7" s="1349"/>
      <c r="AB7" s="1349"/>
      <c r="AC7" s="1349"/>
      <c r="AD7" s="1349"/>
      <c r="AE7" s="1349"/>
      <c r="AF7" s="1349"/>
      <c r="AG7" s="1363"/>
    </row>
    <row r="8" spans="1:33">
      <c r="A8" s="1339" t="s">
        <v>1123</v>
      </c>
      <c r="B8" s="1339"/>
      <c r="C8" s="1339"/>
      <c r="D8" s="1339"/>
      <c r="E8" s="1339"/>
      <c r="F8" s="1339"/>
      <c r="G8" s="1342" t="s">
        <v>1268</v>
      </c>
      <c r="H8" s="1350"/>
      <c r="I8" s="1350"/>
      <c r="J8" s="1350"/>
      <c r="K8" s="1350"/>
      <c r="L8" s="1350"/>
      <c r="M8" s="1350"/>
      <c r="N8" s="1350"/>
      <c r="O8" s="1350"/>
      <c r="P8" s="1350"/>
      <c r="Q8" s="1350"/>
      <c r="R8" s="1350"/>
      <c r="S8" s="1350"/>
      <c r="T8" s="1350"/>
      <c r="U8" s="1350"/>
      <c r="V8" s="1350"/>
      <c r="W8" s="1350"/>
      <c r="X8" s="1350"/>
      <c r="Y8" s="1350"/>
      <c r="Z8" s="1350"/>
      <c r="AA8" s="1350"/>
      <c r="AB8" s="1350"/>
      <c r="AC8" s="1350"/>
      <c r="AD8" s="1357">
        <v>0</v>
      </c>
      <c r="AE8" s="1360"/>
      <c r="AF8" s="1360"/>
      <c r="AG8" s="1364"/>
    </row>
    <row r="9" spans="1:33">
      <c r="A9" s="1339"/>
      <c r="B9" s="1339"/>
      <c r="C9" s="1339"/>
      <c r="D9" s="1339"/>
      <c r="E9" s="1339"/>
      <c r="F9" s="1339"/>
      <c r="G9" s="1343" t="s">
        <v>1268</v>
      </c>
      <c r="H9" s="1351"/>
      <c r="I9" s="1351"/>
      <c r="J9" s="1351"/>
      <c r="K9" s="1351"/>
      <c r="L9" s="1351"/>
      <c r="M9" s="1351"/>
      <c r="N9" s="1351"/>
      <c r="O9" s="1351"/>
      <c r="P9" s="1351"/>
      <c r="Q9" s="1351"/>
      <c r="R9" s="1351"/>
      <c r="S9" s="1351"/>
      <c r="T9" s="1351"/>
      <c r="U9" s="1351"/>
      <c r="V9" s="1351"/>
      <c r="W9" s="1351"/>
      <c r="X9" s="1351"/>
      <c r="Y9" s="1351"/>
      <c r="Z9" s="1351"/>
      <c r="AA9" s="1351"/>
      <c r="AB9" s="1351"/>
      <c r="AC9" s="1351"/>
      <c r="AD9" s="1358">
        <v>0</v>
      </c>
      <c r="AE9" s="1361"/>
      <c r="AF9" s="1361"/>
      <c r="AG9" s="1365"/>
    </row>
    <row r="10" spans="1:33">
      <c r="A10" s="1339"/>
      <c r="B10" s="1339"/>
      <c r="C10" s="1339"/>
      <c r="D10" s="1339"/>
      <c r="E10" s="1339"/>
      <c r="F10" s="1339"/>
      <c r="G10" s="1343" t="s">
        <v>1268</v>
      </c>
      <c r="H10" s="1351"/>
      <c r="I10" s="1351"/>
      <c r="J10" s="1351"/>
      <c r="K10" s="1351"/>
      <c r="L10" s="1351"/>
      <c r="M10" s="1351"/>
      <c r="N10" s="1351"/>
      <c r="O10" s="1351"/>
      <c r="P10" s="1351"/>
      <c r="Q10" s="1351"/>
      <c r="R10" s="1351"/>
      <c r="S10" s="1351"/>
      <c r="T10" s="1351"/>
      <c r="U10" s="1351"/>
      <c r="V10" s="1351"/>
      <c r="W10" s="1351"/>
      <c r="X10" s="1351"/>
      <c r="Y10" s="1351"/>
      <c r="Z10" s="1351"/>
      <c r="AA10" s="1351"/>
      <c r="AB10" s="1351"/>
      <c r="AC10" s="1351"/>
      <c r="AD10" s="1358">
        <v>0</v>
      </c>
      <c r="AE10" s="1361"/>
      <c r="AF10" s="1361"/>
      <c r="AG10" s="1365"/>
    </row>
    <row r="11" spans="1:33">
      <c r="A11" s="1339"/>
      <c r="B11" s="1339"/>
      <c r="C11" s="1339"/>
      <c r="D11" s="1339"/>
      <c r="E11" s="1339"/>
      <c r="F11" s="1339"/>
      <c r="G11" s="1344" t="s">
        <v>1368</v>
      </c>
      <c r="H11" s="1352"/>
      <c r="I11" s="1352"/>
      <c r="J11" s="1352"/>
      <c r="K11" s="1352"/>
      <c r="L11" s="1352"/>
      <c r="M11" s="1352"/>
      <c r="N11" s="1352"/>
      <c r="O11" s="1352"/>
      <c r="P11" s="1352"/>
      <c r="Q11" s="1352"/>
      <c r="R11" s="1352"/>
      <c r="S11" s="1352"/>
      <c r="T11" s="1352"/>
      <c r="U11" s="1352"/>
      <c r="V11" s="1352"/>
      <c r="W11" s="1352"/>
      <c r="X11" s="1352"/>
      <c r="Y11" s="1352"/>
      <c r="Z11" s="1352"/>
      <c r="AA11" s="1352"/>
      <c r="AB11" s="1352"/>
      <c r="AC11" s="1352"/>
      <c r="AD11" s="1359">
        <f>SUM(AD8:AG10)</f>
        <v>0</v>
      </c>
      <c r="AE11" s="1359"/>
      <c r="AF11" s="1359"/>
      <c r="AG11" s="1366"/>
    </row>
    <row r="12" spans="1:33" ht="60" customHeight="1">
      <c r="A12" s="1339" t="s">
        <v>244</v>
      </c>
      <c r="B12" s="1339"/>
      <c r="C12" s="1339"/>
      <c r="D12" s="1339"/>
      <c r="E12" s="1339"/>
      <c r="F12" s="1339"/>
      <c r="G12" s="1345" t="s">
        <v>1431</v>
      </c>
      <c r="H12" s="1353"/>
      <c r="I12" s="1353"/>
      <c r="J12" s="1353"/>
      <c r="K12" s="1353"/>
      <c r="L12" s="1353"/>
      <c r="M12" s="1353"/>
      <c r="N12" s="1353"/>
      <c r="O12" s="1353" t="s">
        <v>402</v>
      </c>
      <c r="P12" s="1353"/>
      <c r="Q12" s="1353"/>
      <c r="R12" s="1353"/>
      <c r="S12" s="1353"/>
      <c r="T12" s="1353"/>
      <c r="U12" s="1353"/>
      <c r="V12" s="1353"/>
      <c r="W12" s="1353"/>
      <c r="X12" s="1353" t="s">
        <v>1432</v>
      </c>
      <c r="Y12" s="1353"/>
      <c r="Z12" s="1353"/>
      <c r="AA12" s="1353"/>
      <c r="AB12" s="1353"/>
      <c r="AC12" s="1353"/>
      <c r="AD12" s="1353"/>
      <c r="AE12" s="1353"/>
      <c r="AF12" s="1353"/>
      <c r="AG12" s="1367"/>
    </row>
    <row r="13" spans="1:33" ht="60" customHeight="1">
      <c r="A13" s="1339"/>
      <c r="B13" s="1339"/>
      <c r="C13" s="1339"/>
      <c r="D13" s="1339"/>
      <c r="E13" s="1339"/>
      <c r="F13" s="1339"/>
      <c r="G13" s="1346" t="s">
        <v>1434</v>
      </c>
      <c r="H13" s="1354"/>
      <c r="I13" s="1354"/>
      <c r="J13" s="1354"/>
      <c r="K13" s="1354"/>
      <c r="L13" s="1354"/>
      <c r="M13" s="1354"/>
      <c r="N13" s="1354"/>
      <c r="O13" s="1354" t="s">
        <v>402</v>
      </c>
      <c r="P13" s="1354"/>
      <c r="Q13" s="1354"/>
      <c r="R13" s="1354"/>
      <c r="S13" s="1354"/>
      <c r="T13" s="1354"/>
      <c r="U13" s="1354"/>
      <c r="V13" s="1354"/>
      <c r="W13" s="1354"/>
      <c r="X13" s="1354" t="s">
        <v>1432</v>
      </c>
      <c r="Y13" s="1354"/>
      <c r="Z13" s="1354"/>
      <c r="AA13" s="1354"/>
      <c r="AB13" s="1354"/>
      <c r="AC13" s="1354"/>
      <c r="AD13" s="1354"/>
      <c r="AE13" s="1354"/>
      <c r="AF13" s="1354"/>
      <c r="AG13" s="1368"/>
    </row>
    <row r="14" spans="1:33" ht="18" customHeight="1">
      <c r="A14" s="1339" t="s">
        <v>1435</v>
      </c>
      <c r="B14" s="1339"/>
      <c r="C14" s="1339"/>
      <c r="D14" s="1339"/>
      <c r="E14" s="1339"/>
      <c r="F14" s="1339"/>
      <c r="G14" s="1347"/>
      <c r="H14" s="1355"/>
      <c r="I14" s="1355"/>
      <c r="J14" s="1355"/>
      <c r="K14" s="1355"/>
      <c r="L14" s="1355"/>
      <c r="M14" s="1355"/>
      <c r="N14" s="1355"/>
      <c r="O14" s="1356" t="s">
        <v>233</v>
      </c>
      <c r="P14" s="1356"/>
      <c r="Q14" s="1356"/>
      <c r="R14" s="1356"/>
      <c r="S14" s="1356"/>
      <c r="T14" s="1356"/>
      <c r="U14" s="1356"/>
      <c r="V14" s="1356"/>
      <c r="W14" s="1356"/>
      <c r="X14" s="1356"/>
      <c r="Y14" s="1356"/>
      <c r="Z14" s="1356"/>
      <c r="AA14" s="1356"/>
      <c r="AB14" s="1356"/>
      <c r="AC14" s="1356"/>
      <c r="AD14" s="1356"/>
      <c r="AE14" s="1356"/>
      <c r="AF14" s="1356"/>
      <c r="AG14" s="1276"/>
    </row>
    <row r="15" spans="1:33" ht="60" customHeight="1">
      <c r="A15" s="1339" t="s">
        <v>933</v>
      </c>
      <c r="B15" s="1339"/>
      <c r="C15" s="1339"/>
      <c r="D15" s="1339"/>
      <c r="E15" s="1339"/>
      <c r="F15" s="1339"/>
      <c r="G15" s="1057"/>
      <c r="H15" s="1057"/>
      <c r="I15" s="1057"/>
      <c r="J15" s="1057"/>
      <c r="K15" s="1057"/>
      <c r="L15" s="1057"/>
      <c r="M15" s="1057"/>
      <c r="N15" s="1057"/>
      <c r="O15" s="1057"/>
      <c r="P15" s="1057"/>
      <c r="Q15" s="1057"/>
      <c r="R15" s="1057"/>
      <c r="S15" s="1057"/>
      <c r="T15" s="1057"/>
      <c r="U15" s="1057"/>
      <c r="V15" s="1057"/>
      <c r="W15" s="1057"/>
      <c r="X15" s="1057"/>
      <c r="Y15" s="1057"/>
      <c r="Z15" s="1057"/>
      <c r="AA15" s="1057"/>
      <c r="AB15" s="1057"/>
      <c r="AC15" s="1057"/>
      <c r="AD15" s="1057"/>
      <c r="AE15" s="1057"/>
      <c r="AF15" s="1057"/>
      <c r="AG15" s="1057"/>
    </row>
    <row r="16" spans="1:33" ht="18" customHeight="1">
      <c r="A16" s="288" t="s">
        <v>1437</v>
      </c>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row>
    <row r="17" spans="1:33">
      <c r="A17" s="288" t="s">
        <v>1438</v>
      </c>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row>
    <row r="18" spans="1:33">
      <c r="A18" s="288" t="s">
        <v>1439</v>
      </c>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row>
    <row r="19" spans="1:33">
      <c r="A19" s="1081" t="s">
        <v>273</v>
      </c>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row>
    <row r="20" spans="1:33">
      <c r="A20" s="1081" t="s">
        <v>731</v>
      </c>
      <c r="B20" s="1081"/>
      <c r="C20" s="1081"/>
      <c r="D20" s="1081"/>
      <c r="E20" s="1081"/>
      <c r="F20" s="1081"/>
      <c r="G20" s="1081"/>
      <c r="H20" s="1081"/>
      <c r="I20" s="1081"/>
      <c r="J20" s="1081"/>
      <c r="K20" s="1081"/>
      <c r="L20" s="1081"/>
      <c r="M20" s="1081"/>
      <c r="N20" s="1081"/>
      <c r="O20" s="1081"/>
      <c r="P20" s="1081"/>
      <c r="Q20" s="1081"/>
      <c r="R20" s="1081"/>
      <c r="S20" s="1081"/>
      <c r="T20" s="1081"/>
      <c r="U20" s="1081"/>
      <c r="V20" s="1081"/>
      <c r="W20" s="1081"/>
      <c r="X20" s="1081"/>
      <c r="Y20" s="1081"/>
      <c r="Z20" s="1081"/>
      <c r="AA20" s="1081"/>
      <c r="AB20" s="1081"/>
      <c r="AC20" s="1081"/>
      <c r="AD20" s="1081"/>
      <c r="AE20" s="1081"/>
      <c r="AF20" s="1081"/>
      <c r="AG20" s="1081"/>
    </row>
    <row r="21" spans="1:33">
      <c r="A21" s="1081"/>
      <c r="B21" s="1081"/>
      <c r="C21" s="1081"/>
      <c r="D21" s="1081"/>
      <c r="E21" s="1081"/>
      <c r="F21" s="1081"/>
      <c r="G21" s="1081"/>
      <c r="H21" s="1081"/>
      <c r="I21" s="1081"/>
      <c r="J21" s="1081"/>
      <c r="K21" s="1081"/>
      <c r="L21" s="1081"/>
      <c r="M21" s="1081"/>
      <c r="N21" s="1081"/>
      <c r="O21" s="1081"/>
      <c r="P21" s="1081"/>
      <c r="Q21" s="1081"/>
      <c r="R21" s="1081"/>
      <c r="S21" s="1081"/>
      <c r="T21" s="1081"/>
      <c r="U21" s="1081"/>
      <c r="V21" s="1081"/>
      <c r="W21" s="1081"/>
      <c r="X21" s="1081"/>
      <c r="Y21" s="1081"/>
      <c r="Z21" s="1081"/>
      <c r="AA21" s="1081"/>
      <c r="AB21" s="1081"/>
      <c r="AC21" s="1081"/>
      <c r="AD21" s="1081"/>
      <c r="AE21" s="1081"/>
      <c r="AF21" s="1081"/>
      <c r="AG21" s="1081"/>
    </row>
    <row r="22" spans="1:33">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AG2"/>
    <mergeCell ref="A4:F4"/>
    <mergeCell ref="G4:AG4"/>
    <mergeCell ref="A5:F5"/>
    <mergeCell ref="G5:AG5"/>
    <mergeCell ref="G6:AG6"/>
    <mergeCell ref="G7:AG7"/>
    <mergeCell ref="G8:AC8"/>
    <mergeCell ref="AD8:AG8"/>
    <mergeCell ref="G9:AC9"/>
    <mergeCell ref="AD9:AG9"/>
    <mergeCell ref="G10:AC10"/>
    <mergeCell ref="AD10:AG10"/>
    <mergeCell ref="G11:AC11"/>
    <mergeCell ref="AD11:AG11"/>
    <mergeCell ref="G12:N12"/>
    <mergeCell ref="O12:W12"/>
    <mergeCell ref="X12:AG12"/>
    <mergeCell ref="G13:N13"/>
    <mergeCell ref="O13:W13"/>
    <mergeCell ref="X13:AG13"/>
    <mergeCell ref="A14:F14"/>
    <mergeCell ref="G14:N14"/>
    <mergeCell ref="A15:F15"/>
    <mergeCell ref="G15:AG15"/>
    <mergeCell ref="A19:AG19"/>
    <mergeCell ref="A6:F7"/>
    <mergeCell ref="A8:F11"/>
    <mergeCell ref="A12:F13"/>
    <mergeCell ref="A20:AG21"/>
  </mergeCells>
  <phoneticPr fontId="7"/>
  <pageMargins left="0.7" right="0.7" top="0.75" bottom="0.75" header="0.3" footer="0.3"/>
  <pageSetup paperSize="9"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X68"/>
  <sheetViews>
    <sheetView workbookViewId="0"/>
  </sheetViews>
  <sheetFormatPr defaultColWidth="9" defaultRowHeight="18.75"/>
  <cols>
    <col min="1" max="1" width="2.75" style="1" customWidth="1"/>
    <col min="2" max="2" width="7.25" style="1" customWidth="1"/>
    <col min="3" max="3" width="7.75" style="1" customWidth="1"/>
    <col min="4" max="4" width="8" style="1" customWidth="1"/>
    <col min="5" max="5" width="6.375" style="1" customWidth="1"/>
    <col min="6" max="7" width="7" style="1" customWidth="1"/>
    <col min="8" max="13" width="4.875" style="1" customWidth="1"/>
    <col min="14" max="14" width="9.125" style="1" customWidth="1"/>
    <col min="15" max="15" width="12.375" style="1" customWidth="1"/>
    <col min="16" max="16" width="21" style="1" customWidth="1"/>
    <col min="17" max="17" width="26" style="1" customWidth="1"/>
    <col min="18" max="25" width="7.625" style="1" customWidth="1"/>
    <col min="26" max="16384" width="9" style="1"/>
  </cols>
  <sheetData>
    <row r="1" spans="1:24" ht="19.5">
      <c r="A1" s="1369" t="s">
        <v>924</v>
      </c>
      <c r="B1" s="1371"/>
      <c r="Q1" s="1436"/>
    </row>
    <row r="2" spans="1:24" ht="24" customHeight="1">
      <c r="A2" s="1370"/>
      <c r="C2" s="1380"/>
      <c r="D2" s="1380"/>
      <c r="E2" s="1380"/>
      <c r="F2" s="1380"/>
      <c r="G2" s="1380"/>
      <c r="H2" s="1380"/>
      <c r="I2" s="1380"/>
      <c r="J2" s="1380"/>
      <c r="K2" s="1380"/>
      <c r="L2" s="1380"/>
      <c r="M2" s="1380"/>
      <c r="N2" s="1380"/>
      <c r="P2" s="1434" t="s">
        <v>1967</v>
      </c>
      <c r="Q2" s="1437" t="str">
        <f>はじめに!D5</f>
        <v>〇〇集落協定</v>
      </c>
      <c r="R2" s="1380"/>
      <c r="S2" s="1380"/>
      <c r="T2" s="1380"/>
      <c r="U2" s="1380"/>
      <c r="V2" s="1380"/>
      <c r="W2" s="1380"/>
    </row>
    <row r="3" spans="1:24" ht="29.25" customHeight="1">
      <c r="C3" s="1381"/>
      <c r="D3" s="1381"/>
      <c r="E3" s="1381"/>
      <c r="F3" s="1404"/>
      <c r="G3" s="1408" t="s">
        <v>994</v>
      </c>
      <c r="H3" s="1415" t="s">
        <v>1968</v>
      </c>
      <c r="I3" s="1381"/>
      <c r="J3" s="1381"/>
      <c r="K3" s="1381"/>
      <c r="L3" s="1381"/>
      <c r="N3" s="1381"/>
      <c r="O3" s="1381"/>
      <c r="Q3" s="1438"/>
    </row>
    <row r="4" spans="1:24" ht="21.75" customHeight="1">
      <c r="C4" s="1381"/>
      <c r="D4" s="1381"/>
      <c r="E4" s="1381"/>
      <c r="F4" s="1404"/>
      <c r="G4" s="1404"/>
      <c r="H4" s="1416"/>
      <c r="I4" s="1416" t="s">
        <v>1000</v>
      </c>
      <c r="J4" s="1381"/>
      <c r="K4" s="1381"/>
      <c r="L4" s="1381"/>
      <c r="N4" s="1381"/>
      <c r="O4" s="1381"/>
      <c r="Q4" s="1438"/>
    </row>
    <row r="5" spans="1:24" ht="27" customHeight="1">
      <c r="B5" s="299" t="s">
        <v>939</v>
      </c>
      <c r="C5" s="1382"/>
      <c r="D5" s="1382"/>
      <c r="E5" s="1382"/>
      <c r="F5" s="1382"/>
      <c r="G5" s="1382"/>
      <c r="H5" s="1382"/>
      <c r="I5" s="1382"/>
      <c r="J5" s="1382"/>
      <c r="K5" s="1382"/>
      <c r="L5" s="1382"/>
      <c r="M5" s="1382"/>
      <c r="N5" s="299"/>
      <c r="O5" s="1382"/>
      <c r="P5" s="1382"/>
      <c r="Q5" s="1382"/>
    </row>
    <row r="6" spans="1:24" ht="72.75" customHeight="1">
      <c r="B6" s="1372" t="s">
        <v>1859</v>
      </c>
      <c r="C6" s="1383"/>
      <c r="D6" s="1383"/>
      <c r="E6" s="1383"/>
      <c r="F6" s="1383"/>
      <c r="G6" s="1383"/>
      <c r="H6" s="1383"/>
      <c r="I6" s="1383"/>
      <c r="J6" s="1383"/>
      <c r="K6" s="1383"/>
      <c r="L6" s="1383"/>
      <c r="M6" s="1383"/>
      <c r="N6" s="1383"/>
      <c r="O6" s="1383"/>
      <c r="P6" s="1383"/>
      <c r="Q6" s="1383"/>
    </row>
    <row r="7" spans="1:24" ht="19.5" customHeight="1">
      <c r="B7" s="1373" t="s">
        <v>1969</v>
      </c>
      <c r="C7" s="1373"/>
      <c r="D7" s="1373"/>
      <c r="E7" s="1384" t="s">
        <v>1478</v>
      </c>
      <c r="F7" s="1384"/>
      <c r="G7" s="1384"/>
      <c r="H7" s="1417" t="s">
        <v>840</v>
      </c>
      <c r="I7" s="1425"/>
      <c r="J7" s="1425"/>
      <c r="K7" s="1425"/>
      <c r="L7" s="1425"/>
      <c r="M7" s="1425"/>
      <c r="N7" s="1384" t="s">
        <v>1052</v>
      </c>
      <c r="O7" s="1384"/>
      <c r="P7" s="1384"/>
      <c r="Q7" s="1373" t="s">
        <v>1970</v>
      </c>
      <c r="R7" s="1443"/>
      <c r="S7" s="466"/>
      <c r="T7" s="466"/>
      <c r="U7" s="466"/>
      <c r="V7" s="466"/>
      <c r="W7" s="466"/>
      <c r="X7" s="466"/>
    </row>
    <row r="8" spans="1:24" ht="18" customHeight="1">
      <c r="B8" s="1373" t="s">
        <v>826</v>
      </c>
      <c r="C8" s="1384" t="s">
        <v>100</v>
      </c>
      <c r="D8" s="1384"/>
      <c r="E8" s="1384" t="s">
        <v>1971</v>
      </c>
      <c r="F8" s="1373" t="s">
        <v>842</v>
      </c>
      <c r="G8" s="1373" t="s">
        <v>680</v>
      </c>
      <c r="H8" s="1418"/>
      <c r="I8" s="1426"/>
      <c r="J8" s="1426"/>
      <c r="K8" s="1426"/>
      <c r="L8" s="1426"/>
      <c r="M8" s="1426"/>
      <c r="N8" s="1384" t="s">
        <v>1397</v>
      </c>
      <c r="O8" s="1373" t="s">
        <v>1569</v>
      </c>
      <c r="P8" s="1384" t="s">
        <v>1972</v>
      </c>
      <c r="Q8" s="1384"/>
      <c r="R8" s="1443"/>
      <c r="S8" s="466"/>
      <c r="T8" s="466"/>
      <c r="U8" s="466"/>
      <c r="V8" s="466"/>
      <c r="W8" s="466"/>
      <c r="X8" s="466"/>
    </row>
    <row r="9" spans="1:24" ht="21" customHeight="1">
      <c r="B9" s="1373"/>
      <c r="C9" s="1385" t="s">
        <v>825</v>
      </c>
      <c r="D9" s="1385" t="s">
        <v>100</v>
      </c>
      <c r="E9" s="1384"/>
      <c r="F9" s="1373"/>
      <c r="G9" s="1384"/>
      <c r="H9" s="1419"/>
      <c r="I9" s="1427"/>
      <c r="J9" s="1427"/>
      <c r="K9" s="1427"/>
      <c r="L9" s="1427"/>
      <c r="M9" s="1427"/>
      <c r="N9" s="1384"/>
      <c r="O9" s="1373"/>
      <c r="P9" s="1384"/>
      <c r="Q9" s="1384"/>
      <c r="R9" s="1443"/>
      <c r="S9" s="466"/>
      <c r="T9" s="466"/>
      <c r="U9" s="466"/>
      <c r="V9" s="466"/>
      <c r="W9" s="466"/>
      <c r="X9" s="466"/>
    </row>
    <row r="10" spans="1:24">
      <c r="A10" s="295"/>
      <c r="B10" s="1374"/>
      <c r="C10" s="1386"/>
      <c r="D10" s="1392"/>
      <c r="E10" s="1397"/>
      <c r="F10" s="1397"/>
      <c r="G10" s="1409">
        <f t="shared" ref="G10:G24" si="0">SUM(E10+F10)</f>
        <v>0</v>
      </c>
      <c r="H10" s="1420"/>
      <c r="I10" s="1420"/>
      <c r="J10" s="1420"/>
      <c r="K10" s="1420"/>
      <c r="L10" s="1420"/>
      <c r="M10" s="1420"/>
      <c r="N10" s="1428" t="str">
        <f>IF(H10="","",(IFERROR(VLOOKUP($H10,'【選択肢】'!$K$3:$O$86,2,)," ")&amp;IF(I10="","",","&amp;IFERROR(VLOOKUP($I10,'【選択肢】'!$K$3:$O$86,2,)," ")&amp;IF(J10="","",","&amp;IFERROR(VLOOKUP($J10,'【選択肢】'!$K$3:$O$86,2,)," ")&amp;IF(K10="","",","&amp;IFERROR(VLOOKUP($K10,'【選択肢】'!$K$3:$O$86,2,)," ")&amp;IF(L10="","",","&amp;IFERROR(VLOOKUP($L10,'【選択肢】'!$K$3:$O$86,2,)," ")&amp;IF(M10="","",","&amp;IFERROR(VLOOKUP($M10,'【選択肢】'!$K$3:$O$86,2,)," "))))))))</f>
        <v/>
      </c>
      <c r="O10" s="1432" t="str">
        <f>IF(H10="","",(IFERROR(VLOOKUP($H10,'[1]【選択肢】'!$K$3:$O$86,4,)," ")&amp;IF(I10="","",","&amp;IFERROR(VLOOKUP($I10,'[1]【選択肢】'!$K$3:$O$86,4,)," ")&amp;IF(J10="","",","&amp;IFERROR(VLOOKUP($J10,'[1]【選択肢】'!$K$3:$O$86,4,)," ")&amp;IF(K10="","",","&amp;IFERROR(VLOOKUP($K10,'[1]【選択肢】'!$K$3:$O$86,4,)," ")&amp;IF(L10="","",","&amp;IFERROR(VLOOKUP($L10,'[1]【選択肢】'!$K$3:$O$86,4,)," ")&amp;IF(M10="","",","&amp;IFERROR(VLOOKUP($M10,'[1]【選択肢】'!$K$3:$O$86,4,)," "))))))))</f>
        <v/>
      </c>
      <c r="P10" s="1428" t="str">
        <f>IF(H10="","",(IFERROR(VLOOKUP($H10,'【選択肢】'!$K$3:$O$86,5,)," ")&amp;IF(I10="","",","&amp;IFERROR(VLOOKUP($I10,'【選択肢】'!$K$3:$O$86,5,)," ")&amp;IF(J10="","",","&amp;IFERROR(VLOOKUP($J10,'【選択肢】'!$K$3:$O$86,5,)," ")&amp;IF(K10="","",","&amp;IFERROR(VLOOKUP($K10,'【選択肢】'!$K$3:$O$86,5,)," ")&amp;IF(L10="","",","&amp;IFERROR(VLOOKUP($L10,'【選択肢】'!$K$3:$O$86,5,)," ")&amp;IF(M10="","",","&amp;IFERROR(VLOOKUP($M10,'【選択肢】'!$K$3:$O$86,5,)," "))))))))</f>
        <v/>
      </c>
      <c r="Q10" s="1439"/>
      <c r="R10" s="1444"/>
      <c r="S10" s="295"/>
      <c r="T10" s="295"/>
      <c r="U10" s="295"/>
      <c r="V10" s="295"/>
      <c r="W10" s="295"/>
      <c r="X10" s="295"/>
    </row>
    <row r="11" spans="1:24">
      <c r="B11" s="1375"/>
      <c r="C11" s="1387"/>
      <c r="D11" s="1393"/>
      <c r="E11" s="1398"/>
      <c r="F11" s="1398"/>
      <c r="G11" s="1410">
        <f t="shared" si="0"/>
        <v>0</v>
      </c>
      <c r="H11" s="1421"/>
      <c r="I11" s="1421"/>
      <c r="J11" s="1421"/>
      <c r="K11" s="1421"/>
      <c r="L11" s="1421"/>
      <c r="M11" s="1421"/>
      <c r="N11" s="1428" t="str">
        <f>IF(H11="","",(IFERROR(VLOOKUP($H11,'【選択肢】'!$K$3:$O$86,2,)," ")&amp;IF(I11="","",","&amp;IFERROR(VLOOKUP($I11,'【選択肢】'!$K$3:$O$86,2,)," ")&amp;IF(J11="","",","&amp;IFERROR(VLOOKUP($J11,'【選択肢】'!$K$3:$O$86,2,)," ")&amp;IF(K11="","",","&amp;IFERROR(VLOOKUP($K11,'【選択肢】'!$K$3:$O$86,2,)," ")&amp;IF(L11="","",","&amp;IFERROR(VLOOKUP($L11,'【選択肢】'!$K$3:$O$86,2,)," ")&amp;IF(M11="","",","&amp;IFERROR(VLOOKUP($M11,'【選択肢】'!$K$3:$O$86,2,)," "))))))))</f>
        <v/>
      </c>
      <c r="O11" s="1432" t="str">
        <f>IF(H11="","",(IFERROR(VLOOKUP($H11,'[1]【選択肢】'!$K$3:$O$86,4,)," ")&amp;IF(I11="","",","&amp;IFERROR(VLOOKUP($I11,'[1]【選択肢】'!$K$3:$O$86,4,)," ")&amp;IF(J11="","",","&amp;IFERROR(VLOOKUP($J11,'[1]【選択肢】'!$K$3:$O$86,4,)," ")&amp;IF(K11="","",","&amp;IFERROR(VLOOKUP($K11,'[1]【選択肢】'!$K$3:$O$86,4,)," ")&amp;IF(L11="","",","&amp;IFERROR(VLOOKUP($L11,'[1]【選択肢】'!$K$3:$O$86,4,)," ")&amp;IF(M11="","",","&amp;IFERROR(VLOOKUP($M11,'[1]【選択肢】'!$K$3:$O$86,4,)," "))))))))</f>
        <v/>
      </c>
      <c r="P11" s="1428" t="str">
        <f>IF(H11="","",(IFERROR(VLOOKUP($H11,'[1]【選択肢】'!$K$3:$O$86,5,)," ")&amp;IF(I11="","",","&amp;IFERROR(VLOOKUP($I11,'[1]【選択肢】'!$K$3:$O$86,5,)," ")&amp;IF(J11="","",","&amp;IFERROR(VLOOKUP($J11,'[1]【選択肢】'!$K$3:$O$86,5,)," ")&amp;IF(K11="","",","&amp;IFERROR(VLOOKUP($K11,'[1]【選択肢】'!$K$3:$O$86,5,)," ")&amp;IF(L11="","",","&amp;IFERROR(VLOOKUP($L11,'[1]【選択肢】'!$K$3:$O$86,5,)," ")&amp;IF(M11="","",","&amp;IFERROR(VLOOKUP($M11,'[1]【選択肢】'!$K$3:$O$86,5,)," "))))))))</f>
        <v/>
      </c>
      <c r="Q11" s="1440"/>
      <c r="R11" s="1444"/>
      <c r="S11" s="295"/>
      <c r="T11" s="295"/>
      <c r="U11" s="295"/>
      <c r="V11" s="295"/>
      <c r="W11" s="295"/>
      <c r="X11" s="295"/>
    </row>
    <row r="12" spans="1:24">
      <c r="B12" s="1375"/>
      <c r="C12" s="1387"/>
      <c r="D12" s="1393"/>
      <c r="E12" s="1398"/>
      <c r="F12" s="1398"/>
      <c r="G12" s="1410">
        <f t="shared" si="0"/>
        <v>0</v>
      </c>
      <c r="H12" s="1421"/>
      <c r="I12" s="1421"/>
      <c r="J12" s="1421"/>
      <c r="K12" s="1421"/>
      <c r="L12" s="1421"/>
      <c r="M12" s="1421"/>
      <c r="N12" s="1428" t="str">
        <f>IF(H12="","",(IFERROR(VLOOKUP($H12,'【選択肢】'!$K$3:$O$86,2,)," ")&amp;IF(I12="","",","&amp;IFERROR(VLOOKUP($I12,'【選択肢】'!$K$3:$O$86,2,)," ")&amp;IF(J12="","",","&amp;IFERROR(VLOOKUP($J12,'【選択肢】'!$K$3:$O$86,2,)," ")&amp;IF(K12="","",","&amp;IFERROR(VLOOKUP($K12,'【選択肢】'!$K$3:$O$86,2,)," ")&amp;IF(L12="","",","&amp;IFERROR(VLOOKUP($L12,'【選択肢】'!$K$3:$O$86,2,)," ")&amp;IF(M12="","",","&amp;IFERROR(VLOOKUP($M12,'【選択肢】'!$K$3:$O$86,2,)," "))))))))</f>
        <v/>
      </c>
      <c r="O12" s="1432" t="str">
        <f>IF(H12="","",(IFERROR(VLOOKUP($H12,'[1]【選択肢】'!$K$3:$O$86,4,)," ")&amp;IF(I12="","",","&amp;IFERROR(VLOOKUP($I12,'[1]【選択肢】'!$K$3:$O$86,4,)," ")&amp;IF(J12="","",","&amp;IFERROR(VLOOKUP($J12,'[1]【選択肢】'!$K$3:$O$86,4,)," ")&amp;IF(K12="","",","&amp;IFERROR(VLOOKUP($K12,'[1]【選択肢】'!$K$3:$O$86,4,)," ")&amp;IF(L12="","",","&amp;IFERROR(VLOOKUP($L12,'[1]【選択肢】'!$K$3:$O$86,4,)," ")&amp;IF(M12="","",","&amp;IFERROR(VLOOKUP($M12,'[1]【選択肢】'!$K$3:$O$86,4,)," "))))))))</f>
        <v/>
      </c>
      <c r="P12" s="1428" t="str">
        <f>IF(H12="","",(IFERROR(VLOOKUP($H12,'[1]【選択肢】'!$K$3:$O$86,5,)," ")&amp;IF(I12="","",","&amp;IFERROR(VLOOKUP($I12,'[1]【選択肢】'!$K$3:$O$86,5,)," ")&amp;IF(J12="","",","&amp;IFERROR(VLOOKUP($J12,'[1]【選択肢】'!$K$3:$O$86,5,)," ")&amp;IF(K12="","",","&amp;IFERROR(VLOOKUP($K12,'[1]【選択肢】'!$K$3:$O$86,5,)," ")&amp;IF(L12="","",","&amp;IFERROR(VLOOKUP($L12,'[1]【選択肢】'!$K$3:$O$86,5,)," ")&amp;IF(M12="","",","&amp;IFERROR(VLOOKUP($M12,'[1]【選択肢】'!$K$3:$O$86,5,)," "))))))))</f>
        <v/>
      </c>
      <c r="Q12" s="1440"/>
      <c r="R12" s="1444"/>
      <c r="S12" s="295"/>
      <c r="T12" s="295"/>
      <c r="U12" s="295"/>
      <c r="V12" s="295"/>
      <c r="W12" s="295"/>
      <c r="X12" s="295"/>
    </row>
    <row r="13" spans="1:24">
      <c r="B13" s="1375"/>
      <c r="C13" s="1388"/>
      <c r="D13" s="1393"/>
      <c r="E13" s="1398"/>
      <c r="F13" s="1405"/>
      <c r="G13" s="1410">
        <f t="shared" si="0"/>
        <v>0</v>
      </c>
      <c r="H13" s="1422"/>
      <c r="I13" s="1422"/>
      <c r="J13" s="1422"/>
      <c r="K13" s="1422"/>
      <c r="L13" s="1422"/>
      <c r="M13" s="1422"/>
      <c r="N13" s="1428" t="str">
        <f>IF(H13="","",(IFERROR(VLOOKUP($H13,'【選択肢】'!$K$3:$O$86,2,)," ")&amp;IF(I13="","",","&amp;IFERROR(VLOOKUP($I13,'【選択肢】'!$K$3:$O$86,2,)," ")&amp;IF(J13="","",","&amp;IFERROR(VLOOKUP($J13,'【選択肢】'!$K$3:$O$86,2,)," ")&amp;IF(K13="","",","&amp;IFERROR(VLOOKUP($K13,'【選択肢】'!$K$3:$O$86,2,)," ")&amp;IF(L13="","",","&amp;IFERROR(VLOOKUP($L13,'【選択肢】'!$K$3:$O$86,2,)," ")&amp;IF(M13="","",","&amp;IFERROR(VLOOKUP($M13,'【選択肢】'!$K$3:$O$86,2,)," "))))))))</f>
        <v/>
      </c>
      <c r="O13" s="1432" t="str">
        <f>IF(H13="","",(IFERROR(VLOOKUP($H13,'[1]【選択肢】'!$K$3:$O$86,4,)," ")&amp;IF(I13="","",","&amp;IFERROR(VLOOKUP($I13,'[1]【選択肢】'!$K$3:$O$86,4,)," ")&amp;IF(J13="","",","&amp;IFERROR(VLOOKUP($J13,'[1]【選択肢】'!$K$3:$O$86,4,)," ")&amp;IF(K13="","",","&amp;IFERROR(VLOOKUP($K13,'[1]【選択肢】'!$K$3:$O$86,4,)," ")&amp;IF(L13="","",","&amp;IFERROR(VLOOKUP($L13,'[1]【選択肢】'!$K$3:$O$86,4,)," ")&amp;IF(M13="","",","&amp;IFERROR(VLOOKUP($M13,'[1]【選択肢】'!$K$3:$O$86,4,)," "))))))))</f>
        <v/>
      </c>
      <c r="P13" s="1428" t="str">
        <f>IF(H13="","",(IFERROR(VLOOKUP($H13,'[1]【選択肢】'!$K$3:$O$86,5,)," ")&amp;IF(I13="","",","&amp;IFERROR(VLOOKUP($I13,'[1]【選択肢】'!$K$3:$O$86,5,)," ")&amp;IF(J13="","",","&amp;IFERROR(VLOOKUP($J13,'[1]【選択肢】'!$K$3:$O$86,5,)," ")&amp;IF(K13="","",","&amp;IFERROR(VLOOKUP($K13,'[1]【選択肢】'!$K$3:$O$86,5,)," ")&amp;IF(L13="","",","&amp;IFERROR(VLOOKUP($L13,'[1]【選択肢】'!$K$3:$O$86,5,)," ")&amp;IF(M13="","",","&amp;IFERROR(VLOOKUP($M13,'[1]【選択肢】'!$K$3:$O$86,5,)," "))))))))</f>
        <v/>
      </c>
      <c r="Q13" s="1441"/>
      <c r="R13" s="1444"/>
      <c r="S13" s="295"/>
      <c r="T13" s="295"/>
      <c r="U13" s="295"/>
      <c r="V13" s="295"/>
      <c r="W13" s="295"/>
      <c r="X13" s="295"/>
    </row>
    <row r="14" spans="1:24">
      <c r="B14" s="1375"/>
      <c r="C14" s="1387"/>
      <c r="D14" s="1393"/>
      <c r="E14" s="1398"/>
      <c r="F14" s="1398"/>
      <c r="G14" s="1410">
        <f t="shared" si="0"/>
        <v>0</v>
      </c>
      <c r="H14" s="1421"/>
      <c r="I14" s="1421"/>
      <c r="J14" s="1421"/>
      <c r="K14" s="1421"/>
      <c r="L14" s="1421"/>
      <c r="M14" s="1421"/>
      <c r="N14" s="1428" t="str">
        <f>IF(H14="","",(IFERROR(VLOOKUP($H14,'【選択肢】'!$K$3:$O$86,2,)," ")&amp;IF(I14="","",","&amp;IFERROR(VLOOKUP($I14,'【選択肢】'!$K$3:$O$86,2,)," ")&amp;IF(J14="","",","&amp;IFERROR(VLOOKUP($J14,'【選択肢】'!$K$3:$O$86,2,)," ")&amp;IF(K14="","",","&amp;IFERROR(VLOOKUP($K14,'【選択肢】'!$K$3:$O$86,2,)," ")&amp;IF(L14="","",","&amp;IFERROR(VLOOKUP($L14,'【選択肢】'!$K$3:$O$86,2,)," ")&amp;IF(M14="","",","&amp;IFERROR(VLOOKUP($M14,'【選択肢】'!$K$3:$O$86,2,)," "))))))))</f>
        <v/>
      </c>
      <c r="O14" s="1432" t="str">
        <f>IF(H14="","",(IFERROR(VLOOKUP($H14,'[1]【選択肢】'!$K$3:$O$86,4,)," ")&amp;IF(I14="","",","&amp;IFERROR(VLOOKUP($I14,'[1]【選択肢】'!$K$3:$O$86,4,)," ")&amp;IF(J14="","",","&amp;IFERROR(VLOOKUP($J14,'[1]【選択肢】'!$K$3:$O$86,4,)," ")&amp;IF(K14="","",","&amp;IFERROR(VLOOKUP($K14,'[1]【選択肢】'!$K$3:$O$86,4,)," ")&amp;IF(L14="","",","&amp;IFERROR(VLOOKUP($L14,'[1]【選択肢】'!$K$3:$O$86,4,)," ")&amp;IF(M14="","",","&amp;IFERROR(VLOOKUP($M14,'[1]【選択肢】'!$K$3:$O$86,4,)," "))))))))</f>
        <v/>
      </c>
      <c r="P14" s="1428" t="str">
        <f>IF(H14="","",(IFERROR(VLOOKUP($H14,'[1]【選択肢】'!$K$3:$O$86,5,)," ")&amp;IF(I14="","",","&amp;IFERROR(VLOOKUP($I14,'[1]【選択肢】'!$K$3:$O$86,5,)," ")&amp;IF(J14="","",","&amp;IFERROR(VLOOKUP($J14,'[1]【選択肢】'!$K$3:$O$86,5,)," ")&amp;IF(K14="","",","&amp;IFERROR(VLOOKUP($K14,'[1]【選択肢】'!$K$3:$O$86,5,)," ")&amp;IF(L14="","",","&amp;IFERROR(VLOOKUP($L14,'[1]【選択肢】'!$K$3:$O$86,5,)," ")&amp;IF(M14="","",","&amp;IFERROR(VLOOKUP($M14,'[1]【選択肢】'!$K$3:$O$86,5,)," "))))))))</f>
        <v/>
      </c>
      <c r="Q14" s="1440"/>
      <c r="R14" s="1444"/>
      <c r="S14" s="295"/>
      <c r="T14" s="295"/>
      <c r="U14" s="295"/>
      <c r="V14" s="295"/>
      <c r="W14" s="295"/>
      <c r="X14" s="295"/>
    </row>
    <row r="15" spans="1:24">
      <c r="B15" s="1375"/>
      <c r="C15" s="1387"/>
      <c r="D15" s="1393"/>
      <c r="E15" s="1398"/>
      <c r="F15" s="1398"/>
      <c r="G15" s="1410">
        <f t="shared" si="0"/>
        <v>0</v>
      </c>
      <c r="H15" s="1421"/>
      <c r="I15" s="1421"/>
      <c r="J15" s="1421"/>
      <c r="K15" s="1421"/>
      <c r="L15" s="1421"/>
      <c r="M15" s="1421"/>
      <c r="N15" s="1428" t="str">
        <f>IF(H15="","",(IFERROR(VLOOKUP($H15,'【選択肢】'!$K$3:$O$86,2,)," ")&amp;IF(I15="","",","&amp;IFERROR(VLOOKUP($I15,'【選択肢】'!$K$3:$O$86,2,)," ")&amp;IF(J15="","",","&amp;IFERROR(VLOOKUP($J15,'【選択肢】'!$K$3:$O$86,2,)," ")&amp;IF(K15="","",","&amp;IFERROR(VLOOKUP($K15,'【選択肢】'!$K$3:$O$86,2,)," ")&amp;IF(L15="","",","&amp;IFERROR(VLOOKUP($L15,'【選択肢】'!$K$3:$O$86,2,)," ")&amp;IF(M15="","",","&amp;IFERROR(VLOOKUP($M15,'【選択肢】'!$K$3:$O$86,2,)," "))))))))</f>
        <v/>
      </c>
      <c r="O15" s="1432" t="str">
        <f>IF(H15="","",(IFERROR(VLOOKUP($H15,'[1]【選択肢】'!$K$3:$O$86,4,)," ")&amp;IF(I15="","",","&amp;IFERROR(VLOOKUP($I15,'[1]【選択肢】'!$K$3:$O$86,4,)," ")&amp;IF(J15="","",","&amp;IFERROR(VLOOKUP($J15,'[1]【選択肢】'!$K$3:$O$86,4,)," ")&amp;IF(K15="","",","&amp;IFERROR(VLOOKUP($K15,'[1]【選択肢】'!$K$3:$O$86,4,)," ")&amp;IF(L15="","",","&amp;IFERROR(VLOOKUP($L15,'[1]【選択肢】'!$K$3:$O$86,4,)," ")&amp;IF(M15="","",","&amp;IFERROR(VLOOKUP($M15,'[1]【選択肢】'!$K$3:$O$86,4,)," "))))))))</f>
        <v/>
      </c>
      <c r="P15" s="1428" t="str">
        <f>IF(H15="","",(IFERROR(VLOOKUP($H15,'[1]【選択肢】'!$K$3:$O$86,5,)," ")&amp;IF(I15="","",","&amp;IFERROR(VLOOKUP($I15,'[1]【選択肢】'!$K$3:$O$86,5,)," ")&amp;IF(J15="","",","&amp;IFERROR(VLOOKUP($J15,'[1]【選択肢】'!$K$3:$O$86,5,)," ")&amp;IF(K15="","",","&amp;IFERROR(VLOOKUP($K15,'[1]【選択肢】'!$K$3:$O$86,5,)," ")&amp;IF(L15="","",","&amp;IFERROR(VLOOKUP($L15,'[1]【選択肢】'!$K$3:$O$86,5,)," ")&amp;IF(M15="","",","&amp;IFERROR(VLOOKUP($M15,'[1]【選択肢】'!$K$3:$O$86,5,)," "))))))))</f>
        <v/>
      </c>
      <c r="Q15" s="1440"/>
      <c r="R15" s="1444"/>
      <c r="S15" s="295"/>
      <c r="T15" s="295"/>
      <c r="U15" s="295"/>
      <c r="V15" s="295"/>
      <c r="W15" s="295"/>
      <c r="X15" s="295"/>
    </row>
    <row r="16" spans="1:24">
      <c r="B16" s="1375"/>
      <c r="C16" s="1387"/>
      <c r="D16" s="1393"/>
      <c r="E16" s="1398"/>
      <c r="F16" s="1398"/>
      <c r="G16" s="1410">
        <f t="shared" si="0"/>
        <v>0</v>
      </c>
      <c r="H16" s="1421"/>
      <c r="I16" s="1421"/>
      <c r="J16" s="1421"/>
      <c r="K16" s="1421"/>
      <c r="L16" s="1421"/>
      <c r="M16" s="1421"/>
      <c r="N16" s="1428" t="str">
        <f>IF(H16="","",(IFERROR(VLOOKUP($H16,'【選択肢】'!$K$3:$O$86,2,)," ")&amp;IF(I16="","",","&amp;IFERROR(VLOOKUP($I16,'【選択肢】'!$K$3:$O$86,2,)," ")&amp;IF(J16="","",","&amp;IFERROR(VLOOKUP($J16,'【選択肢】'!$K$3:$O$86,2,)," ")&amp;IF(K16="","",","&amp;IFERROR(VLOOKUP($K16,'【選択肢】'!$K$3:$O$86,2,)," ")&amp;IF(L16="","",","&amp;IFERROR(VLOOKUP($L16,'【選択肢】'!$K$3:$O$86,2,)," ")&amp;IF(M16="","",","&amp;IFERROR(VLOOKUP($M16,'【選択肢】'!$K$3:$O$86,2,)," "))))))))</f>
        <v/>
      </c>
      <c r="O16" s="1432" t="str">
        <f>IF(H16="","",(IFERROR(VLOOKUP($H16,'[1]【選択肢】'!$K$3:$O$86,4,)," ")&amp;IF(I16="","",","&amp;IFERROR(VLOOKUP($I16,'[1]【選択肢】'!$K$3:$O$86,4,)," ")&amp;IF(J16="","",","&amp;IFERROR(VLOOKUP($J16,'[1]【選択肢】'!$K$3:$O$86,4,)," ")&amp;IF(K16="","",","&amp;IFERROR(VLOOKUP($K16,'[1]【選択肢】'!$K$3:$O$86,4,)," ")&amp;IF(L16="","",","&amp;IFERROR(VLOOKUP($L16,'[1]【選択肢】'!$K$3:$O$86,4,)," ")&amp;IF(M16="","",","&amp;IFERROR(VLOOKUP($M16,'[1]【選択肢】'!$K$3:$O$86,4,)," "))))))))</f>
        <v/>
      </c>
      <c r="P16" s="1428" t="str">
        <f>IF(H16="","",(IFERROR(VLOOKUP($H16,'[1]【選択肢】'!$K$3:$O$86,5,)," ")&amp;IF(I16="","",","&amp;IFERROR(VLOOKUP($I16,'[1]【選択肢】'!$K$3:$O$86,5,)," ")&amp;IF(J16="","",","&amp;IFERROR(VLOOKUP($J16,'[1]【選択肢】'!$K$3:$O$86,5,)," ")&amp;IF(K16="","",","&amp;IFERROR(VLOOKUP($K16,'[1]【選択肢】'!$K$3:$O$86,5,)," ")&amp;IF(L16="","",","&amp;IFERROR(VLOOKUP($L16,'[1]【選択肢】'!$K$3:$O$86,5,)," ")&amp;IF(M16="","",","&amp;IFERROR(VLOOKUP($M16,'[1]【選択肢】'!$K$3:$O$86,5,)," "))))))))</f>
        <v/>
      </c>
      <c r="Q16" s="1440"/>
      <c r="R16" s="1444"/>
      <c r="S16" s="295"/>
      <c r="T16" s="295"/>
      <c r="U16" s="295"/>
      <c r="V16" s="295"/>
      <c r="W16" s="295"/>
      <c r="X16" s="295"/>
    </row>
    <row r="17" spans="2:24">
      <c r="B17" s="1375"/>
      <c r="C17" s="1387"/>
      <c r="D17" s="1393"/>
      <c r="E17" s="1398"/>
      <c r="F17" s="1398"/>
      <c r="G17" s="1410">
        <f t="shared" si="0"/>
        <v>0</v>
      </c>
      <c r="H17" s="1421"/>
      <c r="I17" s="1421"/>
      <c r="J17" s="1421"/>
      <c r="K17" s="1421"/>
      <c r="L17" s="1421"/>
      <c r="M17" s="1421"/>
      <c r="N17" s="1428" t="str">
        <f>IF(H17="","",(IFERROR(VLOOKUP($H17,'【選択肢】'!$K$3:$O$86,2,)," ")&amp;IF(I17="","",","&amp;IFERROR(VLOOKUP($I17,'【選択肢】'!$K$3:$O$86,2,)," ")&amp;IF(J17="","",","&amp;IFERROR(VLOOKUP($J17,'【選択肢】'!$K$3:$O$86,2,)," ")&amp;IF(K17="","",","&amp;IFERROR(VLOOKUP($K17,'【選択肢】'!$K$3:$O$86,2,)," ")&amp;IF(L17="","",","&amp;IFERROR(VLOOKUP($L17,'【選択肢】'!$K$3:$O$86,2,)," ")&amp;IF(M17="","",","&amp;IFERROR(VLOOKUP($M17,'【選択肢】'!$K$3:$O$86,2,)," "))))))))</f>
        <v/>
      </c>
      <c r="O17" s="1432" t="str">
        <f>IF(H17="","",(IFERROR(VLOOKUP($H17,'[1]【選択肢】'!$K$3:$O$86,4,)," ")&amp;IF(I17="","",","&amp;IFERROR(VLOOKUP($I17,'[1]【選択肢】'!$K$3:$O$86,4,)," ")&amp;IF(J17="","",","&amp;IFERROR(VLOOKUP($J17,'[1]【選択肢】'!$K$3:$O$86,4,)," ")&amp;IF(K17="","",","&amp;IFERROR(VLOOKUP($K17,'[1]【選択肢】'!$K$3:$O$86,4,)," ")&amp;IF(L17="","",","&amp;IFERROR(VLOOKUP($L17,'[1]【選択肢】'!$K$3:$O$86,4,)," ")&amp;IF(M17="","",","&amp;IFERROR(VLOOKUP($M17,'[1]【選択肢】'!$K$3:$O$86,4,)," "))))))))</f>
        <v/>
      </c>
      <c r="P17" s="1428" t="str">
        <f>IF(H17="","",(IFERROR(VLOOKUP($H17,'[1]【選択肢】'!$K$3:$O$86,5,)," ")&amp;IF(I17="","",","&amp;IFERROR(VLOOKUP($I17,'[1]【選択肢】'!$K$3:$O$86,5,)," ")&amp;IF(J17="","",","&amp;IFERROR(VLOOKUP($J17,'[1]【選択肢】'!$K$3:$O$86,5,)," ")&amp;IF(K17="","",","&amp;IFERROR(VLOOKUP($K17,'[1]【選択肢】'!$K$3:$O$86,5,)," ")&amp;IF(L17="","",","&amp;IFERROR(VLOOKUP($L17,'[1]【選択肢】'!$K$3:$O$86,5,)," ")&amp;IF(M17="","",","&amp;IFERROR(VLOOKUP($M17,'[1]【選択肢】'!$K$3:$O$86,5,)," "))))))))</f>
        <v/>
      </c>
      <c r="Q17" s="1440"/>
      <c r="R17" s="1444"/>
      <c r="S17" s="295"/>
      <c r="T17" s="295"/>
      <c r="U17" s="295"/>
      <c r="V17" s="295"/>
      <c r="W17" s="295"/>
      <c r="X17" s="295"/>
    </row>
    <row r="18" spans="2:24">
      <c r="B18" s="1375"/>
      <c r="C18" s="1387"/>
      <c r="D18" s="1393"/>
      <c r="E18" s="1398"/>
      <c r="F18" s="1398"/>
      <c r="G18" s="1410">
        <f t="shared" si="0"/>
        <v>0</v>
      </c>
      <c r="H18" s="1421"/>
      <c r="I18" s="1421"/>
      <c r="J18" s="1421"/>
      <c r="K18" s="1421"/>
      <c r="L18" s="1421"/>
      <c r="M18" s="1421"/>
      <c r="N18" s="1428" t="str">
        <f>IF(H18="","",(IFERROR(VLOOKUP($H18,'【選択肢】'!$K$3:$O$86,2,)," ")&amp;IF(I18="","",","&amp;IFERROR(VLOOKUP($I18,'【選択肢】'!$K$3:$O$86,2,)," ")&amp;IF(J18="","",","&amp;IFERROR(VLOOKUP($J18,'【選択肢】'!$K$3:$O$86,2,)," ")&amp;IF(K18="","",","&amp;IFERROR(VLOOKUP($K18,'【選択肢】'!$K$3:$O$86,2,)," ")&amp;IF(L18="","",","&amp;IFERROR(VLOOKUP($L18,'【選択肢】'!$K$3:$O$86,2,)," ")&amp;IF(M18="","",","&amp;IFERROR(VLOOKUP($M18,'【選択肢】'!$K$3:$O$86,2,)," "))))))))</f>
        <v/>
      </c>
      <c r="O18" s="1432" t="str">
        <f>IF(H18="","",(IFERROR(VLOOKUP($H18,'[1]【選択肢】'!$K$3:$O$86,4,)," ")&amp;IF(I18="","",","&amp;IFERROR(VLOOKUP($I18,'[1]【選択肢】'!$K$3:$O$86,4,)," ")&amp;IF(J18="","",","&amp;IFERROR(VLOOKUP($J18,'[1]【選択肢】'!$K$3:$O$86,4,)," ")&amp;IF(K18="","",","&amp;IFERROR(VLOOKUP($K18,'[1]【選択肢】'!$K$3:$O$86,4,)," ")&amp;IF(L18="","",","&amp;IFERROR(VLOOKUP($L18,'[1]【選択肢】'!$K$3:$O$86,4,)," ")&amp;IF(M18="","",","&amp;IFERROR(VLOOKUP($M18,'[1]【選択肢】'!$K$3:$O$86,4,)," "))))))))</f>
        <v/>
      </c>
      <c r="P18" s="1428" t="str">
        <f>IF(H18="","",(IFERROR(VLOOKUP($H18,'[1]【選択肢】'!$K$3:$O$86,5,)," ")&amp;IF(I18="","",","&amp;IFERROR(VLOOKUP($I18,'[1]【選択肢】'!$K$3:$O$86,5,)," ")&amp;IF(J18="","",","&amp;IFERROR(VLOOKUP($J18,'[1]【選択肢】'!$K$3:$O$86,5,)," ")&amp;IF(K18="","",","&amp;IFERROR(VLOOKUP($K18,'[1]【選択肢】'!$K$3:$O$86,5,)," ")&amp;IF(L18="","",","&amp;IFERROR(VLOOKUP($L18,'[1]【選択肢】'!$K$3:$O$86,5,)," ")&amp;IF(M18="","",","&amp;IFERROR(VLOOKUP($M18,'[1]【選択肢】'!$K$3:$O$86,5,)," "))))))))</f>
        <v/>
      </c>
      <c r="Q18" s="1440"/>
      <c r="R18" s="1444"/>
      <c r="S18" s="295"/>
      <c r="T18" s="295"/>
      <c r="U18" s="295"/>
      <c r="V18" s="295"/>
      <c r="W18" s="295"/>
      <c r="X18" s="295"/>
    </row>
    <row r="19" spans="2:24">
      <c r="B19" s="1375"/>
      <c r="C19" s="1387"/>
      <c r="D19" s="1393"/>
      <c r="E19" s="1398"/>
      <c r="F19" s="1398"/>
      <c r="G19" s="1410">
        <f t="shared" si="0"/>
        <v>0</v>
      </c>
      <c r="H19" s="1421"/>
      <c r="I19" s="1421"/>
      <c r="J19" s="1421"/>
      <c r="K19" s="1421"/>
      <c r="L19" s="1421"/>
      <c r="M19" s="1421"/>
      <c r="N19" s="1428" t="str">
        <f>IF(H19="","",(IFERROR(VLOOKUP($H19,'【選択肢】'!$K$3:$O$86,2,)," ")&amp;IF(I19="","",","&amp;IFERROR(VLOOKUP($I19,'【選択肢】'!$K$3:$O$86,2,)," ")&amp;IF(J19="","",","&amp;IFERROR(VLOOKUP($J19,'【選択肢】'!$K$3:$O$86,2,)," ")&amp;IF(K19="","",","&amp;IFERROR(VLOOKUP($K19,'【選択肢】'!$K$3:$O$86,2,)," ")&amp;IF(L19="","",","&amp;IFERROR(VLOOKUP($L19,'【選択肢】'!$K$3:$O$86,2,)," ")&amp;IF(M19="","",","&amp;IFERROR(VLOOKUP($M19,'【選択肢】'!$K$3:$O$86,2,)," "))))))))</f>
        <v/>
      </c>
      <c r="O19" s="1432" t="str">
        <f>IF(H19="","",(IFERROR(VLOOKUP($H19,'[1]【選択肢】'!$K$3:$O$86,4,)," ")&amp;IF(I19="","",","&amp;IFERROR(VLOOKUP($I19,'[1]【選択肢】'!$K$3:$O$86,4,)," ")&amp;IF(J19="","",","&amp;IFERROR(VLOOKUP($J19,'[1]【選択肢】'!$K$3:$O$86,4,)," ")&amp;IF(K19="","",","&amp;IFERROR(VLOOKUP($K19,'[1]【選択肢】'!$K$3:$O$86,4,)," ")&amp;IF(L19="","",","&amp;IFERROR(VLOOKUP($L19,'[1]【選択肢】'!$K$3:$O$86,4,)," ")&amp;IF(M19="","",","&amp;IFERROR(VLOOKUP($M19,'[1]【選択肢】'!$K$3:$O$86,4,)," "))))))))</f>
        <v/>
      </c>
      <c r="P19" s="1428" t="str">
        <f>IF(H19="","",(IFERROR(VLOOKUP($H19,'[1]【選択肢】'!$K$3:$O$86,5,)," ")&amp;IF(I19="","",","&amp;IFERROR(VLOOKUP($I19,'[1]【選択肢】'!$K$3:$O$86,5,)," ")&amp;IF(J19="","",","&amp;IFERROR(VLOOKUP($J19,'[1]【選択肢】'!$K$3:$O$86,5,)," ")&amp;IF(K19="","",","&amp;IFERROR(VLOOKUP($K19,'[1]【選択肢】'!$K$3:$O$86,5,)," ")&amp;IF(L19="","",","&amp;IFERROR(VLOOKUP($L19,'[1]【選択肢】'!$K$3:$O$86,5,)," ")&amp;IF(M19="","",","&amp;IFERROR(VLOOKUP($M19,'[1]【選択肢】'!$K$3:$O$86,5,)," "))))))))</f>
        <v/>
      </c>
      <c r="Q19" s="1440"/>
      <c r="R19" s="1444"/>
      <c r="S19" s="295"/>
      <c r="T19" s="295"/>
      <c r="U19" s="295"/>
      <c r="V19" s="295"/>
      <c r="W19" s="295"/>
      <c r="X19" s="295"/>
    </row>
    <row r="20" spans="2:24">
      <c r="B20" s="1375"/>
      <c r="C20" s="1387"/>
      <c r="D20" s="1393"/>
      <c r="E20" s="1398"/>
      <c r="F20" s="1398"/>
      <c r="G20" s="1410">
        <f t="shared" si="0"/>
        <v>0</v>
      </c>
      <c r="H20" s="1421"/>
      <c r="I20" s="1421"/>
      <c r="J20" s="1421"/>
      <c r="K20" s="1421"/>
      <c r="L20" s="1421"/>
      <c r="M20" s="1421"/>
      <c r="N20" s="1428" t="str">
        <f>IF(H20="","",(IFERROR(VLOOKUP($H20,'【選択肢】'!$K$3:$O$86,2,)," ")&amp;IF(I20="","",","&amp;IFERROR(VLOOKUP($I20,'【選択肢】'!$K$3:$O$86,2,)," ")&amp;IF(J20="","",","&amp;IFERROR(VLOOKUP($J20,'【選択肢】'!$K$3:$O$86,2,)," ")&amp;IF(K20="","",","&amp;IFERROR(VLOOKUP($K20,'【選択肢】'!$K$3:$O$86,2,)," ")&amp;IF(L20="","",","&amp;IFERROR(VLOOKUP($L20,'【選択肢】'!$K$3:$O$86,2,)," ")&amp;IF(M20="","",","&amp;IFERROR(VLOOKUP($M20,'【選択肢】'!$K$3:$O$86,2,)," "))))))))</f>
        <v/>
      </c>
      <c r="O20" s="1432" t="str">
        <f>IF(H20="","",(IFERROR(VLOOKUP($H20,'[1]【選択肢】'!$K$3:$O$86,4,)," ")&amp;IF(I20="","",","&amp;IFERROR(VLOOKUP($I20,'[1]【選択肢】'!$K$3:$O$86,4,)," ")&amp;IF(J20="","",","&amp;IFERROR(VLOOKUP($J20,'[1]【選択肢】'!$K$3:$O$86,4,)," ")&amp;IF(K20="","",","&amp;IFERROR(VLOOKUP($K20,'[1]【選択肢】'!$K$3:$O$86,4,)," ")&amp;IF(L20="","",","&amp;IFERROR(VLOOKUP($L20,'[1]【選択肢】'!$K$3:$O$86,4,)," ")&amp;IF(M20="","",","&amp;IFERROR(VLOOKUP($M20,'[1]【選択肢】'!$K$3:$O$86,4,)," "))))))))</f>
        <v/>
      </c>
      <c r="P20" s="1428" t="str">
        <f>IF(H20="","",(IFERROR(VLOOKUP($H20,'[1]【選択肢】'!$K$3:$O$86,5,)," ")&amp;IF(I20="","",","&amp;IFERROR(VLOOKUP($I20,'[1]【選択肢】'!$K$3:$O$86,5,)," ")&amp;IF(J20="","",","&amp;IFERROR(VLOOKUP($J20,'[1]【選択肢】'!$K$3:$O$86,5,)," ")&amp;IF(K20="","",","&amp;IFERROR(VLOOKUP($K20,'[1]【選択肢】'!$K$3:$O$86,5,)," ")&amp;IF(L20="","",","&amp;IFERROR(VLOOKUP($L20,'[1]【選択肢】'!$K$3:$O$86,5,)," ")&amp;IF(M20="","",","&amp;IFERROR(VLOOKUP($M20,'[1]【選択肢】'!$K$3:$O$86,5,)," "))))))))</f>
        <v/>
      </c>
      <c r="Q20" s="1440"/>
      <c r="R20" s="1444"/>
      <c r="S20" s="295"/>
      <c r="T20" s="295"/>
      <c r="U20" s="295"/>
      <c r="V20" s="295"/>
      <c r="W20" s="295"/>
      <c r="X20" s="295"/>
    </row>
    <row r="21" spans="2:24">
      <c r="B21" s="1375"/>
      <c r="C21" s="1387"/>
      <c r="D21" s="1393"/>
      <c r="E21" s="1398"/>
      <c r="F21" s="1398"/>
      <c r="G21" s="1410">
        <f t="shared" si="0"/>
        <v>0</v>
      </c>
      <c r="H21" s="1421"/>
      <c r="I21" s="1421"/>
      <c r="J21" s="1421"/>
      <c r="K21" s="1421"/>
      <c r="L21" s="1421"/>
      <c r="M21" s="1421"/>
      <c r="N21" s="1428" t="str">
        <f>IF(H21="","",(IFERROR(VLOOKUP($H21,'【選択肢】'!$K$3:$O$86,2,)," ")&amp;IF(I21="","",","&amp;IFERROR(VLOOKUP($I21,'【選択肢】'!$K$3:$O$86,2,)," ")&amp;IF(J21="","",","&amp;IFERROR(VLOOKUP($J21,'【選択肢】'!$K$3:$O$86,2,)," ")&amp;IF(K21="","",","&amp;IFERROR(VLOOKUP($K21,'【選択肢】'!$K$3:$O$86,2,)," ")&amp;IF(L21="","",","&amp;IFERROR(VLOOKUP($L21,'【選択肢】'!$K$3:$O$86,2,)," ")&amp;IF(M21="","",","&amp;IFERROR(VLOOKUP($M21,'【選択肢】'!$K$3:$O$86,2,)," "))))))))</f>
        <v/>
      </c>
      <c r="O21" s="1432" t="str">
        <f>IF(H21="","",(IFERROR(VLOOKUP($H21,'[1]【選択肢】'!$K$3:$O$86,4,)," ")&amp;IF(I21="","",","&amp;IFERROR(VLOOKUP($I21,'[1]【選択肢】'!$K$3:$O$86,4,)," ")&amp;IF(J21="","",","&amp;IFERROR(VLOOKUP($J21,'[1]【選択肢】'!$K$3:$O$86,4,)," ")&amp;IF(K21="","",","&amp;IFERROR(VLOOKUP($K21,'[1]【選択肢】'!$K$3:$O$86,4,)," ")&amp;IF(L21="","",","&amp;IFERROR(VLOOKUP($L21,'[1]【選択肢】'!$K$3:$O$86,4,)," ")&amp;IF(M21="","",","&amp;IFERROR(VLOOKUP($M21,'[1]【選択肢】'!$K$3:$O$86,4,)," "))))))))</f>
        <v/>
      </c>
      <c r="P21" s="1428" t="str">
        <f>IF(H21="","",(IFERROR(VLOOKUP($H21,'[1]【選択肢】'!$K$3:$O$86,5,)," ")&amp;IF(I21="","",","&amp;IFERROR(VLOOKUP($I21,'[1]【選択肢】'!$K$3:$O$86,5,)," ")&amp;IF(J21="","",","&amp;IFERROR(VLOOKUP($J21,'[1]【選択肢】'!$K$3:$O$86,5,)," ")&amp;IF(K21="","",","&amp;IFERROR(VLOOKUP($K21,'[1]【選択肢】'!$K$3:$O$86,5,)," ")&amp;IF(L21="","",","&amp;IFERROR(VLOOKUP($L21,'[1]【選択肢】'!$K$3:$O$86,5,)," ")&amp;IF(M21="","",","&amp;IFERROR(VLOOKUP($M21,'[1]【選択肢】'!$K$3:$O$86,5,)," "))))))))</f>
        <v/>
      </c>
      <c r="Q21" s="1440"/>
      <c r="R21" s="1444"/>
      <c r="S21" s="295"/>
      <c r="T21" s="295"/>
      <c r="U21" s="295"/>
      <c r="V21" s="295"/>
      <c r="W21" s="295"/>
      <c r="X21" s="295"/>
    </row>
    <row r="22" spans="2:24">
      <c r="B22" s="1375"/>
      <c r="C22" s="1387"/>
      <c r="D22" s="1393"/>
      <c r="E22" s="1398"/>
      <c r="F22" s="1398"/>
      <c r="G22" s="1410">
        <f t="shared" si="0"/>
        <v>0</v>
      </c>
      <c r="H22" s="1421"/>
      <c r="I22" s="1421"/>
      <c r="J22" s="1421"/>
      <c r="K22" s="1421"/>
      <c r="L22" s="1421"/>
      <c r="M22" s="1421"/>
      <c r="N22" s="1428" t="str">
        <f>IF(H22="","",(IFERROR(VLOOKUP($H22,'【選択肢】'!$K$3:$O$86,2,)," ")&amp;IF(I22="","",","&amp;IFERROR(VLOOKUP($I22,'【選択肢】'!$K$3:$O$86,2,)," ")&amp;IF(J22="","",","&amp;IFERROR(VLOOKUP($J22,'【選択肢】'!$K$3:$O$86,2,)," ")&amp;IF(K22="","",","&amp;IFERROR(VLOOKUP($K22,'【選択肢】'!$K$3:$O$86,2,)," ")&amp;IF(L22="","",","&amp;IFERROR(VLOOKUP($L22,'【選択肢】'!$K$3:$O$86,2,)," ")&amp;IF(M22="","",","&amp;IFERROR(VLOOKUP($M22,'【選択肢】'!$K$3:$O$86,2,)," "))))))))</f>
        <v/>
      </c>
      <c r="O22" s="1432" t="str">
        <f>IF(H22="","",(IFERROR(VLOOKUP($H22,'[1]【選択肢】'!$K$3:$O$86,4,)," ")&amp;IF(I22="","",","&amp;IFERROR(VLOOKUP($I22,'[1]【選択肢】'!$K$3:$O$86,4,)," ")&amp;IF(J22="","",","&amp;IFERROR(VLOOKUP($J22,'[1]【選択肢】'!$K$3:$O$86,4,)," ")&amp;IF(K22="","",","&amp;IFERROR(VLOOKUP($K22,'[1]【選択肢】'!$K$3:$O$86,4,)," ")&amp;IF(L22="","",","&amp;IFERROR(VLOOKUP($L22,'[1]【選択肢】'!$K$3:$O$86,4,)," ")&amp;IF(M22="","",","&amp;IFERROR(VLOOKUP($M22,'[1]【選択肢】'!$K$3:$O$86,4,)," "))))))))</f>
        <v/>
      </c>
      <c r="P22" s="1428" t="str">
        <f>IF(H22="","",(IFERROR(VLOOKUP($H22,'[1]【選択肢】'!$K$3:$O$86,5,)," ")&amp;IF(I22="","",","&amp;IFERROR(VLOOKUP($I22,'[1]【選択肢】'!$K$3:$O$86,5,)," ")&amp;IF(J22="","",","&amp;IFERROR(VLOOKUP($J22,'[1]【選択肢】'!$K$3:$O$86,5,)," ")&amp;IF(K22="","",","&amp;IFERROR(VLOOKUP($K22,'[1]【選択肢】'!$K$3:$O$86,5,)," ")&amp;IF(L22="","",","&amp;IFERROR(VLOOKUP($L22,'[1]【選択肢】'!$K$3:$O$86,5,)," ")&amp;IF(M22="","",","&amp;IFERROR(VLOOKUP($M22,'[1]【選択肢】'!$K$3:$O$86,5,)," "))))))))</f>
        <v/>
      </c>
      <c r="Q22" s="1440"/>
      <c r="R22" s="1444"/>
      <c r="S22" s="295"/>
      <c r="T22" s="295"/>
      <c r="U22" s="295"/>
      <c r="V22" s="295"/>
      <c r="W22" s="295"/>
      <c r="X22" s="295"/>
    </row>
    <row r="23" spans="2:24">
      <c r="B23" s="1375"/>
      <c r="C23" s="1387"/>
      <c r="D23" s="1393"/>
      <c r="E23" s="1398"/>
      <c r="F23" s="1398"/>
      <c r="G23" s="1410">
        <f t="shared" si="0"/>
        <v>0</v>
      </c>
      <c r="H23" s="1421"/>
      <c r="I23" s="1421"/>
      <c r="J23" s="1421"/>
      <c r="K23" s="1421"/>
      <c r="L23" s="1421"/>
      <c r="M23" s="1421"/>
      <c r="N23" s="1428" t="str">
        <f>IF(H23="","",(IFERROR(VLOOKUP($H23,'【選択肢】'!$K$3:$O$86,2,)," ")&amp;IF(I23="","",","&amp;IFERROR(VLOOKUP($I23,'【選択肢】'!$K$3:$O$86,2,)," ")&amp;IF(J23="","",","&amp;IFERROR(VLOOKUP($J23,'【選択肢】'!$K$3:$O$86,2,)," ")&amp;IF(K23="","",","&amp;IFERROR(VLOOKUP($K23,'【選択肢】'!$K$3:$O$86,2,)," ")&amp;IF(L23="","",","&amp;IFERROR(VLOOKUP($L23,'【選択肢】'!$K$3:$O$86,2,)," ")&amp;IF(M23="","",","&amp;IFERROR(VLOOKUP($M23,'【選択肢】'!$K$3:$O$86,2,)," "))))))))</f>
        <v/>
      </c>
      <c r="O23" s="1432" t="str">
        <f>IF(H23="","",(IFERROR(VLOOKUP($H23,'[1]【選択肢】'!$K$3:$O$86,4,)," ")&amp;IF(I23="","",","&amp;IFERROR(VLOOKUP($I23,'[1]【選択肢】'!$K$3:$O$86,4,)," ")&amp;IF(J23="","",","&amp;IFERROR(VLOOKUP($J23,'[1]【選択肢】'!$K$3:$O$86,4,)," ")&amp;IF(K23="","",","&amp;IFERROR(VLOOKUP($K23,'[1]【選択肢】'!$K$3:$O$86,4,)," ")&amp;IF(L23="","",","&amp;IFERROR(VLOOKUP($L23,'[1]【選択肢】'!$K$3:$O$86,4,)," ")&amp;IF(M23="","",","&amp;IFERROR(VLOOKUP($M23,'[1]【選択肢】'!$K$3:$O$86,4,)," "))))))))</f>
        <v/>
      </c>
      <c r="P23" s="1428" t="str">
        <f>IF(H23="","",(IFERROR(VLOOKUP($H23,'[1]【選択肢】'!$K$3:$O$86,5,)," ")&amp;IF(I23="","",","&amp;IFERROR(VLOOKUP($I23,'[1]【選択肢】'!$K$3:$O$86,5,)," ")&amp;IF(J23="","",","&amp;IFERROR(VLOOKUP($J23,'[1]【選択肢】'!$K$3:$O$86,5,)," ")&amp;IF(K23="","",","&amp;IFERROR(VLOOKUP($K23,'[1]【選択肢】'!$K$3:$O$86,5,)," ")&amp;IF(L23="","",","&amp;IFERROR(VLOOKUP($L23,'[1]【選択肢】'!$K$3:$O$86,5,)," ")&amp;IF(M23="","",","&amp;IFERROR(VLOOKUP($M23,'[1]【選択肢】'!$K$3:$O$86,5,)," "))))))))</f>
        <v/>
      </c>
      <c r="Q23" s="1440"/>
      <c r="R23" s="1444"/>
      <c r="S23" s="295"/>
      <c r="T23" s="295"/>
      <c r="U23" s="295"/>
      <c r="V23" s="295"/>
      <c r="W23" s="295"/>
      <c r="X23" s="295"/>
    </row>
    <row r="24" spans="2:24">
      <c r="B24" s="1376"/>
      <c r="C24" s="1388"/>
      <c r="D24" s="1393"/>
      <c r="E24" s="1398"/>
      <c r="F24" s="1405"/>
      <c r="G24" s="1410">
        <f t="shared" si="0"/>
        <v>0</v>
      </c>
      <c r="H24" s="1422"/>
      <c r="I24" s="1422"/>
      <c r="J24" s="1422"/>
      <c r="K24" s="1422"/>
      <c r="L24" s="1422"/>
      <c r="M24" s="1422"/>
      <c r="N24" s="1428" t="str">
        <f>IF(H24="","",(IFERROR(VLOOKUP($H24,'【選択肢】'!$K$3:$O$86,2,)," ")&amp;IF(I24="","",","&amp;IFERROR(VLOOKUP($I24,'【選択肢】'!$K$3:$O$86,2,)," ")&amp;IF(J24="","",","&amp;IFERROR(VLOOKUP($J24,'【選択肢】'!$K$3:$O$86,2,)," ")&amp;IF(K24="","",","&amp;IFERROR(VLOOKUP($K24,'【選択肢】'!$K$3:$O$86,2,)," ")&amp;IF(L24="","",","&amp;IFERROR(VLOOKUP($L24,'【選択肢】'!$K$3:$O$86,2,)," ")&amp;IF(M24="","",","&amp;IFERROR(VLOOKUP($M24,'【選択肢】'!$K$3:$O$86,2,)," "))))))))</f>
        <v/>
      </c>
      <c r="O24" s="1432" t="str">
        <f>IF(H24="","",(IFERROR(VLOOKUP($H24,'[1]【選択肢】'!$K$3:$O$86,4,)," ")&amp;IF(I24="","",","&amp;IFERROR(VLOOKUP($I24,'[1]【選択肢】'!$K$3:$O$86,4,)," ")&amp;IF(J24="","",","&amp;IFERROR(VLOOKUP($J24,'[1]【選択肢】'!$K$3:$O$86,4,)," ")&amp;IF(K24="","",","&amp;IFERROR(VLOOKUP($K24,'[1]【選択肢】'!$K$3:$O$86,4,)," ")&amp;IF(L24="","",","&amp;IFERROR(VLOOKUP($L24,'[1]【選択肢】'!$K$3:$O$86,4,)," ")&amp;IF(M24="","",","&amp;IFERROR(VLOOKUP($M24,'[1]【選択肢】'!$K$3:$O$86,4,)," "))))))))</f>
        <v/>
      </c>
      <c r="P24" s="1428" t="str">
        <f>IF(H24="","",(IFERROR(VLOOKUP($H24,'[1]【選択肢】'!$K$3:$O$86,5,)," ")&amp;IF(I24="","",","&amp;IFERROR(VLOOKUP($I24,'[1]【選択肢】'!$K$3:$O$86,5,)," ")&amp;IF(J24="","",","&amp;IFERROR(VLOOKUP($J24,'[1]【選択肢】'!$K$3:$O$86,5,)," ")&amp;IF(K24="","",","&amp;IFERROR(VLOOKUP($K24,'[1]【選択肢】'!$K$3:$O$86,5,)," ")&amp;IF(L24="","",","&amp;IFERROR(VLOOKUP($L24,'[1]【選択肢】'!$K$3:$O$86,5,)," ")&amp;IF(M24="","",","&amp;IFERROR(VLOOKUP($M24,'[1]【選択肢】'!$K$3:$O$86,5,)," "))))))))</f>
        <v/>
      </c>
      <c r="Q24" s="1441"/>
      <c r="R24" s="1444"/>
      <c r="S24" s="295"/>
      <c r="T24" s="295"/>
      <c r="U24" s="295"/>
      <c r="V24" s="295"/>
      <c r="W24" s="295"/>
      <c r="X24" s="295"/>
    </row>
    <row r="25" spans="2:24" ht="26.25" customHeight="1">
      <c r="B25" s="1377"/>
      <c r="C25" s="1389"/>
      <c r="D25" s="1394"/>
      <c r="E25" s="1399"/>
      <c r="F25" s="1406" t="s">
        <v>104</v>
      </c>
      <c r="G25" s="1411"/>
      <c r="H25" s="1423"/>
      <c r="I25" s="1423"/>
      <c r="J25" s="1423"/>
      <c r="K25" s="1423"/>
      <c r="L25" s="1423"/>
      <c r="M25" s="1423"/>
      <c r="N25" s="1429"/>
      <c r="O25" s="1429"/>
      <c r="P25" s="1429"/>
      <c r="Q25" s="1442"/>
      <c r="R25" s="1444"/>
      <c r="S25" s="295"/>
      <c r="T25" s="295"/>
      <c r="U25" s="295"/>
      <c r="V25" s="295"/>
      <c r="W25" s="295"/>
      <c r="X25" s="295"/>
    </row>
    <row r="26" spans="2:24" ht="18" customHeight="1">
      <c r="B26" s="1378"/>
      <c r="C26" s="1390"/>
      <c r="D26" s="1395"/>
      <c r="E26" s="1400"/>
      <c r="F26" s="1400"/>
      <c r="G26" s="1413"/>
      <c r="H26" s="1424"/>
      <c r="I26" s="1424"/>
      <c r="J26" s="1424"/>
      <c r="K26" s="1424"/>
      <c r="L26" s="1424"/>
      <c r="M26" s="1424"/>
      <c r="N26" s="1430"/>
      <c r="O26" s="1433"/>
      <c r="P26" s="1435"/>
      <c r="Q26" s="466"/>
    </row>
    <row r="27" spans="2:24" ht="34.5" customHeight="1">
      <c r="B27" s="1378"/>
      <c r="C27" s="1390"/>
      <c r="D27" s="1395"/>
      <c r="E27" s="1401" t="s">
        <v>1971</v>
      </c>
      <c r="F27" s="1407" t="s">
        <v>1083</v>
      </c>
      <c r="G27" s="1412" t="s">
        <v>259</v>
      </c>
      <c r="H27" s="1424"/>
      <c r="I27" s="1424"/>
      <c r="J27" s="1424"/>
      <c r="K27" s="1424"/>
      <c r="L27" s="1424"/>
      <c r="M27" s="1424"/>
      <c r="N27" s="1430"/>
      <c r="O27" s="1433"/>
      <c r="P27" s="1435"/>
      <c r="Q27" s="466"/>
    </row>
    <row r="28" spans="2:24" ht="33" customHeight="1">
      <c r="B28" s="1378" t="s">
        <v>1973</v>
      </c>
      <c r="C28" s="1378"/>
      <c r="D28" s="1378"/>
      <c r="E28" s="1402">
        <f>MAX(E10:E25)</f>
        <v>0</v>
      </c>
      <c r="F28" s="1402">
        <f>MAX(F10:F25)</f>
        <v>0</v>
      </c>
      <c r="G28" s="1414">
        <f>SUM(E28+F28)</f>
        <v>0</v>
      </c>
      <c r="H28" s="1424"/>
      <c r="I28" s="1424"/>
      <c r="J28" s="1424"/>
      <c r="K28" s="1424"/>
      <c r="L28" s="1424"/>
      <c r="M28" s="1424"/>
      <c r="N28" s="1430"/>
      <c r="O28" s="1433"/>
      <c r="P28" s="1435"/>
      <c r="Q28" s="466"/>
    </row>
    <row r="29" spans="2:24" ht="33" customHeight="1">
      <c r="B29" s="1378"/>
      <c r="C29" s="1390"/>
      <c r="D29" s="1395"/>
      <c r="E29" s="1400"/>
      <c r="F29" s="1400"/>
      <c r="G29" s="1413"/>
      <c r="H29" s="1424"/>
      <c r="I29" s="1424"/>
      <c r="J29" s="1424"/>
      <c r="K29" s="1424"/>
      <c r="L29" s="1424"/>
      <c r="M29" s="1424"/>
      <c r="N29" s="1430"/>
      <c r="O29" s="1433"/>
      <c r="P29" s="1435"/>
      <c r="Q29" s="466"/>
    </row>
    <row r="30" spans="2:24" ht="18" customHeight="1">
      <c r="B30" s="1379"/>
      <c r="C30" s="1391"/>
      <c r="D30" s="1396"/>
      <c r="E30" s="1403"/>
      <c r="F30" s="1403"/>
      <c r="G30" s="1403"/>
      <c r="H30" s="1403"/>
      <c r="I30" s="1403"/>
      <c r="J30" s="1403"/>
      <c r="K30" s="1403"/>
      <c r="L30" s="1403"/>
      <c r="M30" s="1403"/>
      <c r="N30" s="1431"/>
      <c r="O30" s="466"/>
      <c r="P30" s="1424"/>
      <c r="Q30" s="1"/>
    </row>
    <row r="31" spans="2:24" ht="18" customHeight="1">
      <c r="B31" s="1379"/>
      <c r="C31" s="1391"/>
      <c r="D31" s="1396"/>
      <c r="E31" s="1403"/>
      <c r="F31" s="1403"/>
      <c r="G31" s="1403"/>
      <c r="H31" s="1403"/>
      <c r="I31" s="1403"/>
      <c r="J31" s="1403"/>
      <c r="K31" s="1403"/>
      <c r="L31" s="1403"/>
      <c r="M31" s="1403"/>
      <c r="N31" s="1431"/>
      <c r="P31" s="1424"/>
      <c r="Q31" s="1"/>
    </row>
    <row r="32" spans="2:24" ht="18" customHeight="1">
      <c r="B32" s="1379"/>
      <c r="C32" s="1391"/>
      <c r="D32" s="1396"/>
      <c r="E32" s="1403"/>
      <c r="F32" s="1403"/>
      <c r="G32" s="1403"/>
      <c r="H32" s="1403"/>
      <c r="I32" s="1403"/>
      <c r="J32" s="1403"/>
      <c r="K32" s="1403"/>
      <c r="L32" s="1403"/>
      <c r="M32" s="1403"/>
      <c r="N32" s="1431"/>
      <c r="O32" s="466"/>
      <c r="P32" s="1424"/>
      <c r="Q32" s="1"/>
    </row>
    <row r="33" spans="2:17" ht="18" customHeight="1">
      <c r="B33" s="1379"/>
      <c r="C33" s="1391"/>
      <c r="D33" s="1396"/>
      <c r="E33" s="1403"/>
      <c r="F33" s="1403"/>
      <c r="G33" s="1403"/>
      <c r="H33" s="1403"/>
      <c r="I33" s="1403"/>
      <c r="J33" s="1403"/>
      <c r="K33" s="1403"/>
      <c r="L33" s="1403"/>
      <c r="M33" s="1403"/>
      <c r="N33" s="1431"/>
      <c r="O33" s="466"/>
      <c r="P33" s="1424"/>
      <c r="Q33" s="1"/>
    </row>
    <row r="34" spans="2:17" ht="18" customHeight="1">
      <c r="B34" s="1379"/>
      <c r="C34" s="1391"/>
      <c r="D34" s="1396"/>
      <c r="E34" s="1403"/>
      <c r="F34" s="1403"/>
      <c r="G34" s="1403"/>
      <c r="H34" s="1403"/>
      <c r="I34" s="1403"/>
      <c r="J34" s="1403"/>
      <c r="K34" s="1403"/>
      <c r="L34" s="1403"/>
      <c r="M34" s="1403"/>
      <c r="N34" s="1431"/>
      <c r="P34" s="1424"/>
      <c r="Q34" s="1"/>
    </row>
    <row r="35" spans="2:17" ht="18" customHeight="1">
      <c r="B35" s="1379"/>
      <c r="C35" s="1391"/>
      <c r="D35" s="1396"/>
      <c r="E35" s="1403"/>
      <c r="F35" s="1403"/>
      <c r="G35" s="1403"/>
      <c r="H35" s="1403"/>
      <c r="I35" s="1403"/>
      <c r="J35" s="1403"/>
      <c r="K35" s="1403"/>
      <c r="L35" s="1403"/>
      <c r="M35" s="1403"/>
      <c r="N35" s="1431"/>
      <c r="O35" s="466"/>
      <c r="P35" s="1424"/>
      <c r="Q35" s="1"/>
    </row>
    <row r="36" spans="2:17" ht="18" customHeight="1">
      <c r="B36" s="1379"/>
      <c r="C36" s="1391"/>
      <c r="D36" s="1396"/>
      <c r="E36" s="1403"/>
      <c r="F36" s="1403"/>
      <c r="G36" s="1403"/>
      <c r="H36" s="1403"/>
      <c r="I36" s="1403"/>
      <c r="J36" s="1403"/>
      <c r="K36" s="1403"/>
      <c r="L36" s="1403"/>
      <c r="M36" s="1403"/>
      <c r="N36" s="1431"/>
      <c r="O36" s="466"/>
      <c r="P36" s="1424"/>
      <c r="Q36" s="1"/>
    </row>
    <row r="37" spans="2:17" ht="18" customHeight="1">
      <c r="B37" s="1379"/>
      <c r="C37" s="1391"/>
      <c r="D37" s="1396"/>
      <c r="E37" s="1403"/>
      <c r="F37" s="1403"/>
      <c r="G37" s="1403"/>
      <c r="H37" s="1403"/>
      <c r="I37" s="1403"/>
      <c r="J37" s="1403"/>
      <c r="K37" s="1403"/>
      <c r="L37" s="1403"/>
      <c r="M37" s="1403"/>
      <c r="N37" s="1403"/>
      <c r="P37" s="1424"/>
      <c r="Q37" s="1"/>
    </row>
    <row r="38" spans="2:17" ht="18" customHeight="1">
      <c r="B38" s="1379"/>
      <c r="C38" s="1391"/>
      <c r="D38" s="1396"/>
      <c r="E38" s="1403"/>
      <c r="F38" s="1403"/>
      <c r="G38" s="1403"/>
      <c r="H38" s="1403"/>
      <c r="I38" s="1403"/>
      <c r="J38" s="1403"/>
      <c r="K38" s="1403"/>
      <c r="L38" s="1403"/>
      <c r="M38" s="1403"/>
      <c r="N38" s="1431"/>
      <c r="O38" s="466"/>
      <c r="P38" s="1424"/>
      <c r="Q38" s="1"/>
    </row>
    <row r="39" spans="2:17" ht="18" customHeight="1">
      <c r="B39" s="1379"/>
      <c r="C39" s="1391"/>
      <c r="D39" s="1396"/>
      <c r="E39" s="1403"/>
      <c r="F39" s="1403"/>
      <c r="G39" s="1403"/>
      <c r="H39" s="1403"/>
      <c r="I39" s="1403"/>
      <c r="J39" s="1403"/>
      <c r="K39" s="1403"/>
      <c r="L39" s="1403"/>
      <c r="M39" s="1403"/>
      <c r="N39" s="1431"/>
      <c r="O39" s="466"/>
      <c r="P39" s="1424"/>
      <c r="Q39" s="1"/>
    </row>
    <row r="40" spans="2:17" ht="18" customHeight="1">
      <c r="B40" s="1379"/>
      <c r="C40" s="1391"/>
      <c r="D40" s="1396"/>
      <c r="E40" s="1403"/>
      <c r="F40" s="1403"/>
      <c r="G40" s="1403"/>
      <c r="H40" s="1403"/>
      <c r="I40" s="1403"/>
      <c r="J40" s="1403"/>
      <c r="K40" s="1403"/>
      <c r="L40" s="1403"/>
      <c r="M40" s="1403"/>
      <c r="N40" s="1431"/>
      <c r="P40" s="1424"/>
      <c r="Q40" s="1"/>
    </row>
    <row r="41" spans="2:17" ht="18" customHeight="1">
      <c r="B41" s="1379"/>
      <c r="C41" s="1391"/>
      <c r="D41" s="1396"/>
      <c r="E41" s="1403"/>
      <c r="F41" s="1403"/>
      <c r="G41" s="1403"/>
      <c r="H41" s="1403"/>
      <c r="I41" s="1403"/>
      <c r="J41" s="1403"/>
      <c r="K41" s="1403"/>
      <c r="L41" s="1403"/>
      <c r="M41" s="1403"/>
      <c r="N41" s="1431"/>
      <c r="O41" s="466"/>
      <c r="P41" s="1424"/>
      <c r="Q41" s="1"/>
    </row>
    <row r="42" spans="2:17" ht="18" customHeight="1">
      <c r="B42" s="1379"/>
      <c r="C42" s="1391"/>
      <c r="D42" s="1396"/>
      <c r="E42" s="1403"/>
      <c r="F42" s="1403"/>
      <c r="G42" s="1403"/>
      <c r="H42" s="1403"/>
      <c r="I42" s="1403"/>
      <c r="J42" s="1403"/>
      <c r="K42" s="1403"/>
      <c r="L42" s="1403"/>
      <c r="M42" s="1403"/>
      <c r="N42" s="1431"/>
      <c r="O42" s="466"/>
      <c r="P42" s="1424"/>
      <c r="Q42" s="1"/>
    </row>
    <row r="43" spans="2:17" ht="18" customHeight="1">
      <c r="B43" s="1379"/>
      <c r="C43" s="1391"/>
      <c r="D43" s="1396"/>
      <c r="E43" s="1403"/>
      <c r="F43" s="1403"/>
      <c r="G43" s="1403"/>
      <c r="H43" s="1403"/>
      <c r="I43" s="1403"/>
      <c r="J43" s="1403"/>
      <c r="K43" s="1403"/>
      <c r="L43" s="1403"/>
      <c r="M43" s="1403"/>
      <c r="N43" s="1431"/>
      <c r="P43" s="1424"/>
      <c r="Q43" s="1"/>
    </row>
    <row r="44" spans="2:17" ht="18" customHeight="1">
      <c r="B44" s="1379"/>
      <c r="C44" s="1391"/>
      <c r="D44" s="1396"/>
      <c r="E44" s="1403"/>
      <c r="F44" s="1403"/>
      <c r="G44" s="1403"/>
      <c r="H44" s="1403"/>
      <c r="I44" s="1403"/>
      <c r="J44" s="1403"/>
      <c r="K44" s="1403"/>
      <c r="L44" s="1403"/>
      <c r="M44" s="1403"/>
      <c r="N44" s="1431"/>
      <c r="O44" s="466"/>
      <c r="P44" s="1424"/>
      <c r="Q44" s="1"/>
    </row>
    <row r="45" spans="2:17" ht="18" customHeight="1">
      <c r="B45" s="1379"/>
      <c r="C45" s="1391"/>
      <c r="D45" s="1396"/>
      <c r="E45" s="1403"/>
      <c r="F45" s="1403"/>
      <c r="G45" s="1403"/>
      <c r="H45" s="1403"/>
      <c r="I45" s="1403"/>
      <c r="J45" s="1403"/>
      <c r="K45" s="1403"/>
      <c r="L45" s="1403"/>
      <c r="M45" s="1403"/>
      <c r="N45" s="1431"/>
      <c r="O45" s="466"/>
      <c r="P45" s="1424"/>
      <c r="Q45" s="1"/>
    </row>
    <row r="46" spans="2:17" ht="18" customHeight="1">
      <c r="B46" s="1379"/>
      <c r="C46" s="1391"/>
      <c r="D46" s="1396"/>
      <c r="E46" s="1403"/>
      <c r="F46" s="1403"/>
      <c r="G46" s="1403"/>
      <c r="H46" s="1403"/>
      <c r="I46" s="1403"/>
      <c r="J46" s="1403"/>
      <c r="K46" s="1403"/>
      <c r="L46" s="1403"/>
      <c r="M46" s="1403"/>
      <c r="N46" s="1431"/>
      <c r="P46" s="1424"/>
      <c r="Q46" s="1"/>
    </row>
    <row r="47" spans="2:17" ht="18" customHeight="1">
      <c r="B47" s="1379"/>
      <c r="C47" s="1391"/>
      <c r="D47" s="1396"/>
      <c r="E47" s="1403"/>
      <c r="F47" s="1403"/>
      <c r="G47" s="1403"/>
      <c r="H47" s="1403"/>
      <c r="I47" s="1403"/>
      <c r="J47" s="1403"/>
      <c r="K47" s="1403"/>
      <c r="L47" s="1403"/>
      <c r="M47" s="1403"/>
      <c r="N47" s="1431"/>
      <c r="O47" s="466"/>
      <c r="P47" s="1424"/>
      <c r="Q47" s="1"/>
    </row>
    <row r="48" spans="2:17" ht="18" customHeight="1">
      <c r="B48" s="1379"/>
      <c r="C48" s="1391"/>
      <c r="D48" s="1396"/>
      <c r="E48" s="1403"/>
      <c r="F48" s="1403"/>
      <c r="G48" s="1403"/>
      <c r="H48" s="1403"/>
      <c r="I48" s="1403"/>
      <c r="J48" s="1403"/>
      <c r="K48" s="1403"/>
      <c r="L48" s="1403"/>
      <c r="M48" s="1403"/>
      <c r="N48" s="1431"/>
      <c r="O48" s="466"/>
      <c r="P48" s="1424"/>
      <c r="Q48" s="1"/>
    </row>
    <row r="49" spans="2:17" ht="18" customHeight="1">
      <c r="B49" s="1379"/>
      <c r="C49" s="1391"/>
      <c r="D49" s="1396"/>
      <c r="E49" s="1403"/>
      <c r="F49" s="1403"/>
      <c r="G49" s="1403"/>
      <c r="H49" s="1403"/>
      <c r="I49" s="1403"/>
      <c r="J49" s="1403"/>
      <c r="K49" s="1403"/>
      <c r="L49" s="1403"/>
      <c r="M49" s="1403"/>
      <c r="N49" s="1431"/>
      <c r="P49" s="1424"/>
      <c r="Q49" s="1"/>
    </row>
    <row r="50" spans="2:17" ht="18" customHeight="1">
      <c r="B50" s="1379"/>
      <c r="C50" s="1391"/>
      <c r="D50" s="1396"/>
      <c r="E50" s="1403"/>
      <c r="F50" s="1403"/>
      <c r="G50" s="1403"/>
      <c r="H50" s="1403"/>
      <c r="I50" s="1403"/>
      <c r="J50" s="1403"/>
      <c r="K50" s="1403"/>
      <c r="L50" s="1403"/>
      <c r="M50" s="1403"/>
      <c r="N50" s="1431"/>
      <c r="O50" s="466"/>
      <c r="P50" s="1424"/>
      <c r="Q50" s="1"/>
    </row>
    <row r="51" spans="2:17" ht="18" customHeight="1">
      <c r="B51" s="1379"/>
      <c r="C51" s="1391"/>
      <c r="D51" s="1396"/>
      <c r="E51" s="1403"/>
      <c r="F51" s="1403"/>
      <c r="G51" s="1403"/>
      <c r="H51" s="1403"/>
      <c r="I51" s="1403"/>
      <c r="J51" s="1403"/>
      <c r="K51" s="1403"/>
      <c r="L51" s="1403"/>
      <c r="M51" s="1403"/>
      <c r="N51" s="1431"/>
      <c r="O51" s="466"/>
      <c r="P51" s="1424"/>
      <c r="Q51" s="1"/>
    </row>
    <row r="52" spans="2:17" ht="18" customHeight="1">
      <c r="B52" s="1379"/>
      <c r="C52" s="1391"/>
      <c r="D52" s="1396"/>
      <c r="E52" s="1403"/>
      <c r="F52" s="1403"/>
      <c r="G52" s="1403"/>
      <c r="H52" s="1403"/>
      <c r="I52" s="1403"/>
      <c r="J52" s="1403"/>
      <c r="K52" s="1403"/>
      <c r="L52" s="1403"/>
      <c r="M52" s="1403"/>
      <c r="N52" s="1431"/>
      <c r="P52" s="1424"/>
      <c r="Q52" s="1"/>
    </row>
    <row r="53" spans="2:17" ht="18" customHeight="1">
      <c r="B53" s="1379"/>
      <c r="C53" s="1391"/>
      <c r="D53" s="1396"/>
      <c r="E53" s="1403"/>
      <c r="F53" s="1403"/>
      <c r="G53" s="1403"/>
      <c r="H53" s="1403"/>
      <c r="I53" s="1403"/>
      <c r="J53" s="1403"/>
      <c r="K53" s="1403"/>
      <c r="L53" s="1403"/>
      <c r="M53" s="1403"/>
      <c r="N53" s="1431"/>
      <c r="O53" s="466"/>
      <c r="P53" s="1424"/>
      <c r="Q53" s="1"/>
    </row>
    <row r="54" spans="2:17" ht="18" customHeight="1">
      <c r="B54" s="1379"/>
      <c r="C54" s="1391"/>
      <c r="D54" s="1396"/>
      <c r="E54" s="1403"/>
      <c r="F54" s="1403"/>
      <c r="G54" s="1403"/>
      <c r="H54" s="1403"/>
      <c r="I54" s="1403"/>
      <c r="J54" s="1403"/>
      <c r="K54" s="1403"/>
      <c r="L54" s="1403"/>
      <c r="M54" s="1403"/>
      <c r="N54" s="1431"/>
      <c r="O54" s="466"/>
      <c r="P54" s="1424"/>
      <c r="Q54" s="1"/>
    </row>
    <row r="55" spans="2:17" ht="18" customHeight="1">
      <c r="B55" s="1379"/>
      <c r="C55" s="1391"/>
      <c r="D55" s="1396"/>
      <c r="E55" s="1403"/>
      <c r="F55" s="1403"/>
      <c r="G55" s="1403"/>
      <c r="H55" s="1403"/>
      <c r="I55" s="1403"/>
      <c r="J55" s="1403"/>
      <c r="K55" s="1403"/>
      <c r="L55" s="1403"/>
      <c r="M55" s="1403"/>
      <c r="N55" s="1431"/>
      <c r="P55" s="1424"/>
      <c r="Q55" s="1"/>
    </row>
    <row r="56" spans="2:17" ht="18" customHeight="1">
      <c r="B56" s="1379"/>
      <c r="C56" s="1391"/>
      <c r="D56" s="1396"/>
      <c r="E56" s="1403"/>
      <c r="F56" s="1403"/>
      <c r="G56" s="1403"/>
      <c r="H56" s="1403"/>
      <c r="I56" s="1403"/>
      <c r="J56" s="1403"/>
      <c r="K56" s="1403"/>
      <c r="L56" s="1403"/>
      <c r="M56" s="1403"/>
      <c r="N56" s="1431"/>
      <c r="O56" s="466"/>
      <c r="P56" s="1424"/>
      <c r="Q56" s="1"/>
    </row>
    <row r="57" spans="2:17" ht="18" customHeight="1">
      <c r="B57" s="1379"/>
      <c r="C57" s="1391"/>
      <c r="D57" s="1396"/>
      <c r="E57" s="1403"/>
      <c r="F57" s="1403"/>
      <c r="G57" s="1403"/>
      <c r="H57" s="1403"/>
      <c r="I57" s="1403"/>
      <c r="J57" s="1403"/>
      <c r="K57" s="1403"/>
      <c r="L57" s="1403"/>
      <c r="M57" s="1403"/>
      <c r="N57" s="1431"/>
      <c r="O57" s="466"/>
      <c r="P57" s="1424"/>
      <c r="Q57" s="1"/>
    </row>
    <row r="58" spans="2:17" ht="18" customHeight="1">
      <c r="B58" s="1379"/>
      <c r="C58" s="1391"/>
      <c r="D58" s="1396"/>
      <c r="E58" s="1403"/>
      <c r="F58" s="1403"/>
      <c r="G58" s="1403"/>
      <c r="H58" s="1403"/>
      <c r="I58" s="1403"/>
      <c r="J58" s="1403"/>
      <c r="K58" s="1403"/>
      <c r="L58" s="1403"/>
      <c r="M58" s="1403"/>
      <c r="N58" s="1431"/>
      <c r="P58" s="1424"/>
      <c r="Q58" s="1"/>
    </row>
    <row r="59" spans="2:17" ht="18" customHeight="1">
      <c r="B59" s="1379"/>
      <c r="C59" s="1391"/>
      <c r="D59" s="1396"/>
      <c r="E59" s="1403"/>
      <c r="F59" s="1403"/>
      <c r="G59" s="1403"/>
      <c r="H59" s="1403"/>
      <c r="I59" s="1403"/>
      <c r="J59" s="1403"/>
      <c r="K59" s="1403"/>
      <c r="L59" s="1403"/>
      <c r="M59" s="1403"/>
      <c r="N59" s="1431"/>
      <c r="O59" s="466"/>
      <c r="P59" s="1424"/>
      <c r="Q59" s="1"/>
    </row>
    <row r="60" spans="2:17" ht="18" customHeight="1">
      <c r="B60" s="1379"/>
      <c r="C60" s="1391"/>
      <c r="D60" s="1396"/>
      <c r="E60" s="1403"/>
      <c r="F60" s="1403"/>
      <c r="G60" s="1403"/>
      <c r="H60" s="1403"/>
      <c r="I60" s="1403"/>
      <c r="J60" s="1403"/>
      <c r="K60" s="1403"/>
      <c r="L60" s="1403"/>
      <c r="M60" s="1403"/>
      <c r="N60" s="1431"/>
      <c r="O60" s="466"/>
      <c r="P60" s="1424"/>
      <c r="Q60" s="1"/>
    </row>
    <row r="61" spans="2:17" ht="18" customHeight="1">
      <c r="B61" s="1379"/>
      <c r="C61" s="1391"/>
      <c r="D61" s="1396"/>
      <c r="E61" s="1403"/>
      <c r="F61" s="1403"/>
      <c r="G61" s="1403"/>
      <c r="H61" s="1403"/>
      <c r="I61" s="1403"/>
      <c r="J61" s="1403"/>
      <c r="K61" s="1403"/>
      <c r="L61" s="1403"/>
      <c r="M61" s="1403"/>
      <c r="N61" s="1431"/>
      <c r="P61" s="1424"/>
      <c r="Q61" s="1"/>
    </row>
    <row r="62" spans="2:17" ht="18" customHeight="1">
      <c r="B62" s="1379"/>
      <c r="C62" s="1391"/>
      <c r="D62" s="1396"/>
      <c r="E62" s="1403"/>
      <c r="F62" s="1403"/>
      <c r="G62" s="1403"/>
      <c r="H62" s="1403"/>
      <c r="I62" s="1403"/>
      <c r="J62" s="1403"/>
      <c r="K62" s="1403"/>
      <c r="L62" s="1403"/>
      <c r="M62" s="1403"/>
      <c r="N62" s="1431"/>
      <c r="O62" s="466"/>
      <c r="P62" s="1424"/>
      <c r="Q62" s="1"/>
    </row>
    <row r="63" spans="2:17" ht="18" customHeight="1">
      <c r="B63" s="1379"/>
      <c r="C63" s="1391"/>
      <c r="D63" s="1396"/>
      <c r="E63" s="1403"/>
      <c r="F63" s="1403"/>
      <c r="G63" s="1403"/>
      <c r="H63" s="1403"/>
      <c r="I63" s="1403"/>
      <c r="J63" s="1403"/>
      <c r="K63" s="1403"/>
      <c r="L63" s="1403"/>
      <c r="M63" s="1403"/>
      <c r="N63" s="1431"/>
      <c r="O63" s="466"/>
      <c r="P63" s="1424"/>
      <c r="Q63" s="1"/>
    </row>
    <row r="64" spans="2:17" ht="18" customHeight="1">
      <c r="B64" s="1379"/>
      <c r="C64" s="1391"/>
      <c r="D64" s="1396"/>
      <c r="E64" s="1403"/>
      <c r="F64" s="1403"/>
      <c r="G64" s="1403"/>
      <c r="H64" s="1403"/>
      <c r="I64" s="1403"/>
      <c r="J64" s="1403"/>
      <c r="K64" s="1403"/>
      <c r="L64" s="1403"/>
      <c r="M64" s="1403"/>
      <c r="N64" s="1431"/>
      <c r="P64" s="1424"/>
      <c r="Q64" s="1"/>
    </row>
    <row r="65" spans="2:17" ht="18" customHeight="1">
      <c r="B65" s="1379"/>
      <c r="C65" s="1391"/>
      <c r="D65" s="1396"/>
      <c r="E65" s="1403"/>
      <c r="F65" s="1403"/>
      <c r="G65" s="1403"/>
      <c r="H65" s="1403"/>
      <c r="I65" s="1403"/>
      <c r="J65" s="1403"/>
      <c r="K65" s="1403"/>
      <c r="L65" s="1403"/>
      <c r="M65" s="1403"/>
      <c r="N65" s="1431"/>
      <c r="O65" s="466"/>
      <c r="P65" s="1424"/>
      <c r="Q65" s="1"/>
    </row>
    <row r="66" spans="2:17" ht="18" customHeight="1">
      <c r="B66" s="1379"/>
      <c r="C66" s="1391"/>
      <c r="D66" s="1396"/>
      <c r="E66" s="1403"/>
      <c r="F66" s="1403"/>
      <c r="G66" s="1403"/>
      <c r="H66" s="1403"/>
      <c r="I66" s="1403"/>
      <c r="J66" s="1403"/>
      <c r="K66" s="1403"/>
      <c r="L66" s="1403"/>
      <c r="M66" s="1403"/>
      <c r="N66" s="1431"/>
      <c r="O66" s="466"/>
      <c r="P66" s="1424"/>
      <c r="Q66" s="1"/>
    </row>
    <row r="67" spans="2:17" ht="18" customHeight="1">
      <c r="B67" s="1379"/>
      <c r="C67" s="1391"/>
      <c r="D67" s="1396"/>
      <c r="E67" s="1403"/>
      <c r="F67" s="1403"/>
      <c r="G67" s="1403"/>
      <c r="H67" s="1403"/>
      <c r="I67" s="1403"/>
      <c r="J67" s="1403"/>
      <c r="K67" s="1403"/>
      <c r="L67" s="1403"/>
      <c r="M67" s="1403"/>
      <c r="N67" s="1431"/>
      <c r="P67" s="1424"/>
      <c r="Q67" s="1"/>
    </row>
    <row r="68" spans="2:17" ht="18" customHeight="1">
      <c r="B68" s="1379"/>
      <c r="C68" s="1391"/>
      <c r="D68" s="1396"/>
      <c r="E68" s="1403"/>
      <c r="F68" s="1403"/>
      <c r="G68" s="1403"/>
      <c r="H68" s="1403"/>
      <c r="I68" s="1403"/>
      <c r="J68" s="1403"/>
      <c r="K68" s="1403"/>
      <c r="L68" s="1403"/>
      <c r="M68" s="1403"/>
      <c r="N68" s="1431"/>
      <c r="O68" s="466"/>
      <c r="P68" s="1424"/>
      <c r="Q68" s="1"/>
    </row>
  </sheetData>
  <mergeCells count="81">
    <mergeCell ref="B6:Q6"/>
    <mergeCell ref="B7:D7"/>
    <mergeCell ref="E7:G7"/>
    <mergeCell ref="N7:P7"/>
    <mergeCell ref="C8:D8"/>
    <mergeCell ref="B28:D28"/>
    <mergeCell ref="H7:M9"/>
    <mergeCell ref="Q7:Q9"/>
    <mergeCell ref="R7:X9"/>
    <mergeCell ref="B8:B9"/>
    <mergeCell ref="E8:E9"/>
    <mergeCell ref="F8:F9"/>
    <mergeCell ref="G8:G9"/>
    <mergeCell ref="N8:N9"/>
    <mergeCell ref="O8:O9"/>
    <mergeCell ref="P8:P9"/>
    <mergeCell ref="B30:B32"/>
    <mergeCell ref="C30:C32"/>
    <mergeCell ref="D30:D32"/>
    <mergeCell ref="P30:P32"/>
    <mergeCell ref="Q30:Q32"/>
    <mergeCell ref="B33:B35"/>
    <mergeCell ref="C33:C35"/>
    <mergeCell ref="D33:D35"/>
    <mergeCell ref="P33:P35"/>
    <mergeCell ref="Q33:Q35"/>
    <mergeCell ref="B36:B38"/>
    <mergeCell ref="C36:C38"/>
    <mergeCell ref="D36:D38"/>
    <mergeCell ref="P36:P38"/>
    <mergeCell ref="Q36:Q38"/>
    <mergeCell ref="B39:B41"/>
    <mergeCell ref="C39:C41"/>
    <mergeCell ref="D39:D41"/>
    <mergeCell ref="P39:P41"/>
    <mergeCell ref="Q39:Q41"/>
    <mergeCell ref="B42:B44"/>
    <mergeCell ref="C42:C44"/>
    <mergeCell ref="D42:D44"/>
    <mergeCell ref="P42:P44"/>
    <mergeCell ref="Q42:Q44"/>
    <mergeCell ref="B45:B47"/>
    <mergeCell ref="C45:C47"/>
    <mergeCell ref="D45:D47"/>
    <mergeCell ref="P45:P47"/>
    <mergeCell ref="Q45:Q47"/>
    <mergeCell ref="B48:B50"/>
    <mergeCell ref="C48:C50"/>
    <mergeCell ref="D48:D50"/>
    <mergeCell ref="P48:P50"/>
    <mergeCell ref="Q48:Q50"/>
    <mergeCell ref="B51:B53"/>
    <mergeCell ref="C51:C53"/>
    <mergeCell ref="D51:D53"/>
    <mergeCell ref="P51:P53"/>
    <mergeCell ref="Q51:Q53"/>
    <mergeCell ref="B54:B56"/>
    <mergeCell ref="C54:C56"/>
    <mergeCell ref="D54:D56"/>
    <mergeCell ref="P54:P56"/>
    <mergeCell ref="Q54:Q56"/>
    <mergeCell ref="B57:B59"/>
    <mergeCell ref="C57:C59"/>
    <mergeCell ref="D57:D59"/>
    <mergeCell ref="P57:P59"/>
    <mergeCell ref="Q57:Q59"/>
    <mergeCell ref="B60:B62"/>
    <mergeCell ref="C60:C62"/>
    <mergeCell ref="D60:D62"/>
    <mergeCell ref="P60:P62"/>
    <mergeCell ref="Q60:Q62"/>
    <mergeCell ref="B63:B65"/>
    <mergeCell ref="C63:C65"/>
    <mergeCell ref="D63:D65"/>
    <mergeCell ref="P63:P65"/>
    <mergeCell ref="Q63:Q65"/>
    <mergeCell ref="B66:B68"/>
    <mergeCell ref="C66:C68"/>
    <mergeCell ref="D66:D68"/>
    <mergeCell ref="P66:P68"/>
    <mergeCell ref="Q66:Q68"/>
  </mergeCells>
  <phoneticPr fontId="7"/>
  <dataValidations count="3">
    <dataValidation type="list" allowBlank="1" showDropDown="0" showInputMessage="1" showErrorMessage="1" prompt="年度を選択" sqref="G3">
      <formula1>"令和7年度,令和8年度,令和9年度,令和10年度,令和11年度"</formula1>
    </dataValidation>
    <dataValidation imeMode="off" allowBlank="1" showDropDown="0" showInputMessage="1" showErrorMessage="1" sqref="C29:D29 C25 C26:D27 C24:D24 B24:B29 H25:M29 E25:F29 B11:D23"/>
    <dataValidation imeMode="disabled" allowBlank="1" showDropDown="0" showInputMessage="1" showErrorMessage="1" sqref="E28:F28 E10:M24"/>
  </dataValidations>
  <pageMargins left="0.7" right="0.7" top="0.75" bottom="0.75" header="0.3" footer="0.3"/>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0" tint="-0.35"/>
  </sheetPr>
  <dimension ref="A1:T86"/>
  <sheetViews>
    <sheetView view="pageBreakPreview" zoomScale="70" zoomScaleNormal="25" zoomScaleSheetLayoutView="70" workbookViewId="0">
      <selection activeCell="A2" sqref="A2"/>
    </sheetView>
  </sheetViews>
  <sheetFormatPr defaultColWidth="9" defaultRowHeight="16.5"/>
  <cols>
    <col min="1" max="1" width="7.375" style="1445" bestFit="1" customWidth="1"/>
    <col min="2" max="2" width="9.375" style="1445" customWidth="1"/>
    <col min="3" max="3" width="9.25" style="1445" customWidth="1"/>
    <col min="4" max="5" width="24.625" style="1445" customWidth="1"/>
    <col min="6" max="6" width="9.375" style="1445" customWidth="1"/>
    <col min="7" max="7" width="8.125" style="1445" customWidth="1"/>
    <col min="8" max="8" width="29" style="1445" customWidth="1"/>
    <col min="9" max="9" width="10.875" style="1445" customWidth="1"/>
    <col min="10" max="10" width="19.125" style="1445" customWidth="1"/>
    <col min="11" max="11" width="5.875" style="1446" bestFit="1" customWidth="1"/>
    <col min="12" max="12" width="11.375" style="1446" customWidth="1"/>
    <col min="13" max="13" width="17.875" style="1446" customWidth="1"/>
    <col min="14" max="14" width="21.875" style="1446" customWidth="1"/>
    <col min="15" max="15" width="48.25" style="1446" customWidth="1"/>
    <col min="16" max="16" width="9" style="1445"/>
    <col min="17" max="17" width="36" style="1445" customWidth="1"/>
    <col min="18" max="18" width="33" style="1445" customWidth="1"/>
    <col min="19" max="19" width="31.75" style="1445" customWidth="1"/>
    <col min="20" max="20" width="64.25" style="1445" customWidth="1"/>
    <col min="21" max="16384" width="9" style="1445"/>
  </cols>
  <sheetData>
    <row r="1" spans="1:20" ht="42.75" customHeight="1">
      <c r="A1" s="1447"/>
      <c r="B1" s="1447"/>
      <c r="C1" s="1447"/>
      <c r="D1" s="1447"/>
      <c r="E1" s="1447"/>
      <c r="F1" s="1447"/>
      <c r="G1" s="1447"/>
      <c r="H1" s="1447"/>
      <c r="I1" s="1447"/>
      <c r="J1" s="1447"/>
      <c r="K1" s="1468" t="s">
        <v>1974</v>
      </c>
      <c r="L1" s="1476"/>
      <c r="M1" s="1476"/>
      <c r="N1" s="1476"/>
      <c r="O1" s="1482"/>
      <c r="P1" s="1485" t="s">
        <v>1643</v>
      </c>
      <c r="Q1" s="1488" t="s">
        <v>1639</v>
      </c>
      <c r="R1" s="1492" t="s">
        <v>1975</v>
      </c>
      <c r="S1" s="1503"/>
      <c r="T1" s="1512"/>
    </row>
    <row r="2" spans="1:20" ht="33">
      <c r="A2" s="1448" t="s">
        <v>388</v>
      </c>
      <c r="B2" s="1451" t="s">
        <v>266</v>
      </c>
      <c r="C2" s="1448" t="s">
        <v>1977</v>
      </c>
      <c r="D2" s="1451" t="s">
        <v>398</v>
      </c>
      <c r="E2" s="1458" t="s">
        <v>1851</v>
      </c>
      <c r="F2" s="1458" t="s">
        <v>1245</v>
      </c>
      <c r="G2" s="1448" t="s">
        <v>1614</v>
      </c>
      <c r="H2" s="1448" t="s">
        <v>367</v>
      </c>
      <c r="I2" s="1465" t="s">
        <v>1978</v>
      </c>
      <c r="J2" s="1451" t="s">
        <v>1295</v>
      </c>
      <c r="K2" s="1469" t="s">
        <v>1579</v>
      </c>
      <c r="L2" s="1477" t="s">
        <v>1397</v>
      </c>
      <c r="M2" s="1480" t="s">
        <v>1373</v>
      </c>
      <c r="N2" s="1481"/>
      <c r="O2" s="1477" t="s">
        <v>1972</v>
      </c>
      <c r="P2" s="1486"/>
      <c r="Q2" s="1488"/>
      <c r="R2" s="1461" t="s">
        <v>1979</v>
      </c>
      <c r="S2" s="1445"/>
      <c r="T2" s="1464"/>
    </row>
    <row r="3" spans="1:20" ht="18" customHeight="1">
      <c r="A3" s="1449" t="s">
        <v>68</v>
      </c>
      <c r="B3" s="1452" t="s">
        <v>727</v>
      </c>
      <c r="C3" s="1454" t="s">
        <v>727</v>
      </c>
      <c r="D3" s="1452" t="s">
        <v>1980</v>
      </c>
      <c r="E3" s="1449" t="s">
        <v>202</v>
      </c>
      <c r="F3" s="1454" t="s">
        <v>1832</v>
      </c>
      <c r="G3" s="1449" t="s">
        <v>1981</v>
      </c>
      <c r="H3" s="1449" t="s">
        <v>1374</v>
      </c>
      <c r="I3" s="1466">
        <v>1</v>
      </c>
      <c r="J3" s="1452" t="s">
        <v>1982</v>
      </c>
      <c r="K3" s="1470">
        <v>200</v>
      </c>
      <c r="L3" s="1478" t="s">
        <v>1976</v>
      </c>
      <c r="M3" s="1478" t="s">
        <v>416</v>
      </c>
      <c r="N3" s="1478" t="s">
        <v>416</v>
      </c>
      <c r="O3" s="1478" t="s">
        <v>1983</v>
      </c>
      <c r="P3" s="1471"/>
      <c r="R3" s="1493" t="s">
        <v>1984</v>
      </c>
      <c r="S3" s="1504"/>
      <c r="T3" s="1513"/>
    </row>
    <row r="4" spans="1:20" ht="18" customHeight="1">
      <c r="A4" s="1450" t="s">
        <v>532</v>
      </c>
      <c r="B4" s="1453"/>
      <c r="C4" s="1455" t="s">
        <v>1086</v>
      </c>
      <c r="D4" s="1456" t="s">
        <v>1242</v>
      </c>
      <c r="E4" s="1455" t="s">
        <v>1436</v>
      </c>
      <c r="F4" s="1455" t="s">
        <v>1045</v>
      </c>
      <c r="G4" s="1462" t="s">
        <v>1180</v>
      </c>
      <c r="H4" s="1455" t="s">
        <v>1302</v>
      </c>
      <c r="I4" s="1467">
        <v>2</v>
      </c>
      <c r="J4" s="1456" t="s">
        <v>1985</v>
      </c>
      <c r="K4" s="1470">
        <v>300</v>
      </c>
      <c r="L4" s="1478" t="s">
        <v>1976</v>
      </c>
      <c r="M4" s="1478" t="s">
        <v>1986</v>
      </c>
      <c r="N4" s="1478" t="s">
        <v>1986</v>
      </c>
      <c r="O4" s="1478" t="s">
        <v>144</v>
      </c>
      <c r="P4" s="1471"/>
      <c r="R4" s="1461" t="s">
        <v>1987</v>
      </c>
      <c r="S4" s="1445"/>
      <c r="T4" s="1464"/>
    </row>
    <row r="5" spans="1:20" ht="18" customHeight="1">
      <c r="C5" s="1450" t="s">
        <v>454</v>
      </c>
      <c r="D5" s="1456" t="s">
        <v>1988</v>
      </c>
      <c r="E5" s="1455" t="s">
        <v>1990</v>
      </c>
      <c r="F5" s="1459" t="s">
        <v>1991</v>
      </c>
      <c r="G5" s="1463"/>
      <c r="H5" s="1455" t="s">
        <v>1993</v>
      </c>
      <c r="I5" s="1463"/>
      <c r="J5" s="1456" t="s">
        <v>9</v>
      </c>
      <c r="K5" s="1471"/>
      <c r="L5" s="1471"/>
      <c r="M5" s="1471"/>
      <c r="N5" s="1471"/>
      <c r="O5" s="1471"/>
      <c r="P5" s="1471"/>
      <c r="R5" s="1461" t="s">
        <v>1994</v>
      </c>
      <c r="S5" s="1445"/>
      <c r="T5" s="1464"/>
    </row>
    <row r="6" spans="1:20" ht="18" customHeight="1">
      <c r="D6" s="1456" t="s">
        <v>1995</v>
      </c>
      <c r="E6" s="1455" t="s">
        <v>1843</v>
      </c>
      <c r="F6" s="1460"/>
      <c r="G6" s="1464"/>
      <c r="H6" s="1455" t="s">
        <v>1996</v>
      </c>
      <c r="J6" s="1456" t="s">
        <v>287</v>
      </c>
      <c r="K6" s="1470">
        <v>1</v>
      </c>
      <c r="L6" s="1478" t="s">
        <v>1641</v>
      </c>
      <c r="M6" s="1478" t="s">
        <v>49</v>
      </c>
      <c r="N6" s="1478" t="s">
        <v>1553</v>
      </c>
      <c r="O6" s="1478" t="s">
        <v>1591</v>
      </c>
      <c r="P6" s="1487">
        <f>COUNTIF('[1]活動記録（多面的機能支払交付金の様式）'!$H$9:$M$28,'[1]【選択肢】'!K6)</f>
        <v>0</v>
      </c>
      <c r="R6" s="1461" t="s">
        <v>1997</v>
      </c>
      <c r="T6" s="1464"/>
    </row>
    <row r="7" spans="1:20" ht="18" customHeight="1">
      <c r="D7" s="1457" t="s">
        <v>1999</v>
      </c>
      <c r="E7" s="1455" t="s">
        <v>2000</v>
      </c>
      <c r="F7" s="1461"/>
      <c r="G7" s="1464"/>
      <c r="H7" s="1455" t="s">
        <v>2001</v>
      </c>
      <c r="J7" s="1456" t="s">
        <v>1458</v>
      </c>
      <c r="K7" s="1470">
        <v>2</v>
      </c>
      <c r="L7" s="1478" t="s">
        <v>1641</v>
      </c>
      <c r="M7" s="1478" t="s">
        <v>49</v>
      </c>
      <c r="N7" s="1478" t="s">
        <v>2002</v>
      </c>
      <c r="O7" s="1478" t="s">
        <v>2003</v>
      </c>
      <c r="P7" s="1487">
        <f>COUNTIF('[1]活動記録（多面的機能支払交付金の様式）'!$H$9:$M$28,'[1]【選択肢】'!K7)</f>
        <v>0</v>
      </c>
      <c r="R7" s="1461" t="s">
        <v>2004</v>
      </c>
      <c r="S7" s="1445"/>
      <c r="T7" s="1464"/>
    </row>
    <row r="8" spans="1:20" ht="18" customHeight="1">
      <c r="E8" s="1455" t="s">
        <v>2005</v>
      </c>
      <c r="F8" s="1461"/>
      <c r="G8" s="1464"/>
      <c r="H8" s="1455" t="s">
        <v>495</v>
      </c>
      <c r="J8" s="1456" t="s">
        <v>1191</v>
      </c>
      <c r="K8" s="1470">
        <v>3</v>
      </c>
      <c r="L8" s="1478" t="s">
        <v>1641</v>
      </c>
      <c r="M8" s="1478" t="s">
        <v>2006</v>
      </c>
      <c r="N8" s="1478" t="s">
        <v>2006</v>
      </c>
      <c r="O8" s="1478" t="s">
        <v>1479</v>
      </c>
      <c r="P8" s="1487">
        <f>COUNTIF('[1]活動記録（多面的機能支払交付金の様式）'!$H$9:$M$28,'[1]【選択肢】'!K8)</f>
        <v>0</v>
      </c>
      <c r="R8" s="1461"/>
      <c r="S8" s="1445"/>
      <c r="T8" s="1464"/>
    </row>
    <row r="9" spans="1:20" ht="18" customHeight="1">
      <c r="E9" s="1455" t="s">
        <v>2007</v>
      </c>
      <c r="F9" s="1461"/>
      <c r="G9" s="1464"/>
      <c r="H9" s="1455" t="s">
        <v>452</v>
      </c>
      <c r="J9" s="1456" t="s">
        <v>2008</v>
      </c>
      <c r="K9" s="1470">
        <v>4</v>
      </c>
      <c r="L9" s="1478" t="s">
        <v>1641</v>
      </c>
      <c r="M9" s="1478" t="s">
        <v>1252</v>
      </c>
      <c r="N9" s="1478" t="s">
        <v>2009</v>
      </c>
      <c r="O9" s="1478" t="s">
        <v>2010</v>
      </c>
      <c r="P9" s="1487">
        <f>COUNTIF('[1]活動記録（多面的機能支払交付金の様式）'!$H$9:$M$28,'[1]【選択肢】'!K9)</f>
        <v>0</v>
      </c>
      <c r="R9" s="1493" t="s">
        <v>434</v>
      </c>
      <c r="S9" s="1504"/>
      <c r="T9" s="1513"/>
    </row>
    <row r="10" spans="1:20" ht="18" customHeight="1">
      <c r="E10" s="1455" t="s">
        <v>2011</v>
      </c>
      <c r="F10" s="1461"/>
      <c r="G10" s="1464"/>
      <c r="H10" s="1455" t="s">
        <v>2012</v>
      </c>
      <c r="J10" s="1457" t="s">
        <v>292</v>
      </c>
      <c r="K10" s="1470">
        <v>5</v>
      </c>
      <c r="L10" s="1478" t="s">
        <v>1641</v>
      </c>
      <c r="M10" s="1478" t="s">
        <v>1252</v>
      </c>
      <c r="N10" s="1478" t="s">
        <v>2009</v>
      </c>
      <c r="O10" s="1478" t="s">
        <v>1998</v>
      </c>
      <c r="P10" s="1487">
        <f>COUNTIF('[1]活動記録（多面的機能支払交付金の様式）'!$H$9:$M$28,'[1]【選択肢】'!K10)</f>
        <v>0</v>
      </c>
      <c r="R10" s="1494" t="s">
        <v>1660</v>
      </c>
      <c r="S10" s="1505"/>
      <c r="T10" s="1514"/>
    </row>
    <row r="11" spans="1:20" ht="18" customHeight="1">
      <c r="E11" s="1450" t="s">
        <v>115</v>
      </c>
      <c r="F11" s="1461"/>
      <c r="G11" s="1464"/>
      <c r="H11" s="1455" t="s">
        <v>2013</v>
      </c>
      <c r="K11" s="1470">
        <v>6</v>
      </c>
      <c r="L11" s="1478" t="s">
        <v>1641</v>
      </c>
      <c r="M11" s="1478" t="s">
        <v>1252</v>
      </c>
      <c r="N11" s="1478" t="s">
        <v>2009</v>
      </c>
      <c r="O11" s="1478" t="s">
        <v>493</v>
      </c>
      <c r="P11" s="1487">
        <f>COUNTIF('[1]活動記録（多面的機能支払交付金の様式）'!$H$9:$M$28,'[1]【選択肢】'!K11)</f>
        <v>0</v>
      </c>
      <c r="R11" s="1495" t="s">
        <v>2014</v>
      </c>
      <c r="S11" s="1506"/>
      <c r="T11" s="1515"/>
    </row>
    <row r="12" spans="1:20" ht="18" customHeight="1">
      <c r="H12" s="1455" t="s">
        <v>533</v>
      </c>
      <c r="K12" s="1470">
        <v>7</v>
      </c>
      <c r="L12" s="1478" t="s">
        <v>1641</v>
      </c>
      <c r="M12" s="1478" t="s">
        <v>1252</v>
      </c>
      <c r="N12" s="1478" t="s">
        <v>71</v>
      </c>
      <c r="O12" s="1478" t="s">
        <v>2015</v>
      </c>
      <c r="P12" s="1487">
        <f>COUNTIF('[1]活動記録（多面的機能支払交付金の様式）'!$H$9:$M$28,'[1]【選択肢】'!K12)</f>
        <v>0</v>
      </c>
      <c r="R12" s="1496" t="s">
        <v>2016</v>
      </c>
      <c r="S12" s="1507"/>
      <c r="T12" s="1516"/>
    </row>
    <row r="13" spans="1:20" ht="18" customHeight="1">
      <c r="H13" s="1455" t="s">
        <v>1951</v>
      </c>
      <c r="K13" s="1470">
        <v>8</v>
      </c>
      <c r="L13" s="1478" t="s">
        <v>1641</v>
      </c>
      <c r="M13" s="1478" t="s">
        <v>1252</v>
      </c>
      <c r="N13" s="1478" t="s">
        <v>71</v>
      </c>
      <c r="O13" s="1478" t="s">
        <v>2017</v>
      </c>
      <c r="P13" s="1487">
        <f>COUNTIF('[1]活動記録（多面的機能支払交付金の様式）'!$H$9:$M$28,'[1]【選択肢】'!K13)</f>
        <v>0</v>
      </c>
      <c r="R13" s="1496" t="s">
        <v>2018</v>
      </c>
      <c r="S13" s="1507"/>
      <c r="T13" s="1516"/>
    </row>
    <row r="14" spans="1:20" ht="18" customHeight="1">
      <c r="H14" s="1455" t="s">
        <v>2019</v>
      </c>
      <c r="K14" s="1470">
        <v>9</v>
      </c>
      <c r="L14" s="1478" t="s">
        <v>1641</v>
      </c>
      <c r="M14" s="1478" t="s">
        <v>1252</v>
      </c>
      <c r="N14" s="1478" t="s">
        <v>71</v>
      </c>
      <c r="O14" s="1478" t="s">
        <v>1172</v>
      </c>
      <c r="P14" s="1487">
        <f>COUNTIF('[1]活動記録（多面的機能支払交付金の様式）'!$H$9:$M$28,'[1]【選択肢】'!K14)</f>
        <v>0</v>
      </c>
      <c r="R14" s="1496" t="s">
        <v>2020</v>
      </c>
      <c r="S14" s="1507"/>
      <c r="T14" s="1516"/>
    </row>
    <row r="15" spans="1:20" ht="18" customHeight="1">
      <c r="H15" s="1459" t="s">
        <v>580</v>
      </c>
      <c r="K15" s="1470">
        <v>10</v>
      </c>
      <c r="L15" s="1478" t="s">
        <v>1641</v>
      </c>
      <c r="M15" s="1478" t="s">
        <v>1252</v>
      </c>
      <c r="N15" s="1478" t="s">
        <v>118</v>
      </c>
      <c r="O15" s="1478" t="s">
        <v>1582</v>
      </c>
      <c r="P15" s="1487">
        <f>COUNTIF('[1]活動記録（多面的機能支払交付金の様式）'!$H$9:$M$28,'[1]【選択肢】'!K15)</f>
        <v>0</v>
      </c>
      <c r="R15" s="1496" t="s">
        <v>1932</v>
      </c>
      <c r="S15" s="1507"/>
      <c r="T15" s="1516"/>
    </row>
    <row r="16" spans="1:20" ht="18" customHeight="1">
      <c r="K16" s="1470">
        <v>11</v>
      </c>
      <c r="L16" s="1478" t="s">
        <v>1641</v>
      </c>
      <c r="M16" s="1478" t="s">
        <v>1252</v>
      </c>
      <c r="N16" s="1478" t="s">
        <v>118</v>
      </c>
      <c r="O16" s="1478" t="s">
        <v>2021</v>
      </c>
      <c r="P16" s="1487">
        <f>COUNTIF('[1]活動記録（多面的機能支払交付金の様式）'!$H$9:$M$28,'[1]【選択肢】'!K16)</f>
        <v>0</v>
      </c>
      <c r="R16" s="1494"/>
      <c r="S16" s="1505"/>
      <c r="T16" s="1514"/>
    </row>
    <row r="17" spans="11:20" ht="18" customHeight="1">
      <c r="K17" s="1470">
        <v>12</v>
      </c>
      <c r="L17" s="1478" t="s">
        <v>1641</v>
      </c>
      <c r="M17" s="1478" t="s">
        <v>1252</v>
      </c>
      <c r="N17" s="1478" t="s">
        <v>118</v>
      </c>
      <c r="O17" s="1478" t="s">
        <v>2022</v>
      </c>
      <c r="P17" s="1487">
        <f>COUNTIF('[1]活動記録（多面的機能支払交付金の様式）'!$H$9:$M$28,'[1]【選択肢】'!K17)</f>
        <v>0</v>
      </c>
      <c r="R17" s="1494" t="s">
        <v>1607</v>
      </c>
      <c r="T17" s="1464"/>
    </row>
    <row r="18" spans="11:20" ht="18" customHeight="1">
      <c r="K18" s="1470">
        <v>13</v>
      </c>
      <c r="L18" s="1478" t="s">
        <v>1641</v>
      </c>
      <c r="M18" s="1478" t="s">
        <v>1252</v>
      </c>
      <c r="N18" s="1478" t="s">
        <v>671</v>
      </c>
      <c r="O18" s="1478" t="s">
        <v>2023</v>
      </c>
      <c r="P18" s="1487">
        <f>COUNTIF('[1]活動記録（多面的機能支払交付金の様式）'!$H$9:$M$28,'[1]【選択肢】'!K18)</f>
        <v>0</v>
      </c>
      <c r="R18" s="1495" t="s">
        <v>2024</v>
      </c>
      <c r="S18" s="1505"/>
      <c r="T18" s="1514"/>
    </row>
    <row r="19" spans="11:20" ht="18" customHeight="1">
      <c r="K19" s="1470">
        <v>14</v>
      </c>
      <c r="L19" s="1478" t="s">
        <v>1641</v>
      </c>
      <c r="M19" s="1478" t="s">
        <v>1252</v>
      </c>
      <c r="N19" s="1478" t="s">
        <v>671</v>
      </c>
      <c r="O19" s="1478" t="s">
        <v>1013</v>
      </c>
      <c r="P19" s="1487">
        <f>COUNTIF('[1]活動記録（多面的機能支払交付金の様式）'!$H$9:$M$28,'[1]【選択肢】'!K19)</f>
        <v>0</v>
      </c>
      <c r="R19" s="1496" t="s">
        <v>1763</v>
      </c>
      <c r="S19" s="1505"/>
      <c r="T19" s="1514"/>
    </row>
    <row r="20" spans="11:20" ht="18" customHeight="1">
      <c r="K20" s="1470">
        <v>15</v>
      </c>
      <c r="L20" s="1478" t="s">
        <v>1641</v>
      </c>
      <c r="M20" s="1478" t="s">
        <v>1252</v>
      </c>
      <c r="N20" s="1478" t="s">
        <v>671</v>
      </c>
      <c r="O20" s="1478" t="s">
        <v>591</v>
      </c>
      <c r="P20" s="1487">
        <f>COUNTIF('[1]活動記録（多面的機能支払交付金の様式）'!$H$9:$M$28,'[1]【選択肢】'!K20)</f>
        <v>0</v>
      </c>
      <c r="R20" s="1496" t="s">
        <v>227</v>
      </c>
      <c r="S20" s="1505"/>
      <c r="T20" s="1514"/>
    </row>
    <row r="21" spans="11:20" ht="18" customHeight="1">
      <c r="K21" s="1470">
        <v>16</v>
      </c>
      <c r="L21" s="1478" t="s">
        <v>1641</v>
      </c>
      <c r="M21" s="1478" t="s">
        <v>1252</v>
      </c>
      <c r="N21" s="1478" t="s">
        <v>886</v>
      </c>
      <c r="O21" s="1478" t="s">
        <v>2025</v>
      </c>
      <c r="P21" s="1487">
        <f>COUNTIF('[1]活動記録（多面的機能支払交付金の様式）'!$H$9:$M$28,'[1]【選択肢】'!K21)</f>
        <v>0</v>
      </c>
      <c r="R21" s="1496" t="s">
        <v>2026</v>
      </c>
      <c r="S21" s="1505"/>
      <c r="T21" s="1514"/>
    </row>
    <row r="22" spans="11:20" ht="18" customHeight="1">
      <c r="K22" s="1470">
        <v>17</v>
      </c>
      <c r="L22" s="1478" t="s">
        <v>1641</v>
      </c>
      <c r="M22" s="1478" t="s">
        <v>712</v>
      </c>
      <c r="N22" s="1478" t="s">
        <v>712</v>
      </c>
      <c r="O22" s="1478" t="s">
        <v>1225</v>
      </c>
      <c r="P22" s="1487">
        <f>COUNTIF('[1]活動記録（多面的機能支払交付金の様式）'!$H$9:$M$28,'[1]【選択肢】'!K22)</f>
        <v>0</v>
      </c>
      <c r="R22" s="1496" t="s">
        <v>2027</v>
      </c>
      <c r="S22" s="1505"/>
      <c r="T22" s="1514"/>
    </row>
    <row r="23" spans="11:20" ht="18" customHeight="1">
      <c r="K23" s="1470">
        <v>18</v>
      </c>
      <c r="L23" s="1478" t="s">
        <v>1641</v>
      </c>
      <c r="M23" s="1478" t="s">
        <v>712</v>
      </c>
      <c r="N23" s="1478" t="s">
        <v>712</v>
      </c>
      <c r="O23" s="1478" t="s">
        <v>2028</v>
      </c>
      <c r="P23" s="1487">
        <f>COUNTIF('[1]活動記録（多面的機能支払交付金の様式）'!$H$9:$M$28,'[1]【選択肢】'!K23)</f>
        <v>0</v>
      </c>
      <c r="R23" s="1496" t="s">
        <v>412</v>
      </c>
      <c r="S23" s="1505"/>
      <c r="T23" s="1514"/>
    </row>
    <row r="24" spans="11:20" ht="18" customHeight="1">
      <c r="K24" s="1470">
        <v>19</v>
      </c>
      <c r="L24" s="1478" t="s">
        <v>1641</v>
      </c>
      <c r="M24" s="1478" t="s">
        <v>712</v>
      </c>
      <c r="N24" s="1478" t="s">
        <v>712</v>
      </c>
      <c r="O24" s="1478" t="s">
        <v>1729</v>
      </c>
      <c r="P24" s="1487">
        <f>COUNTIF('[1]活動記録（多面的機能支払交付金の様式）'!$H$9:$M$28,'[1]【選択肢】'!K24)</f>
        <v>0</v>
      </c>
      <c r="R24" s="1496" t="s">
        <v>1321</v>
      </c>
      <c r="S24" s="1505"/>
      <c r="T24" s="1514"/>
    </row>
    <row r="25" spans="11:20" ht="18" customHeight="1">
      <c r="K25" s="1470">
        <v>20</v>
      </c>
      <c r="L25" s="1478" t="s">
        <v>1641</v>
      </c>
      <c r="M25" s="1478" t="s">
        <v>712</v>
      </c>
      <c r="N25" s="1478" t="s">
        <v>712</v>
      </c>
      <c r="O25" s="1478" t="s">
        <v>2029</v>
      </c>
      <c r="P25" s="1487">
        <f>COUNTIF('[1]活動記録（多面的機能支払交付金の様式）'!$H$9:$M$28,'[1]【選択肢】'!K25)</f>
        <v>0</v>
      </c>
      <c r="R25" s="1496"/>
      <c r="S25" s="1505"/>
      <c r="T25" s="1514"/>
    </row>
    <row r="26" spans="11:20" ht="18" customHeight="1">
      <c r="K26" s="1470">
        <v>21</v>
      </c>
      <c r="L26" s="1478" t="s">
        <v>1641</v>
      </c>
      <c r="M26" s="1478" t="s">
        <v>712</v>
      </c>
      <c r="N26" s="1478" t="s">
        <v>712</v>
      </c>
      <c r="O26" s="1478" t="s">
        <v>2031</v>
      </c>
      <c r="P26" s="1487">
        <f>COUNTIF('[1]活動記録（多面的機能支払交付金の様式）'!$H$9:$M$28,'[1]【選択肢】'!K26)</f>
        <v>0</v>
      </c>
      <c r="R26" s="1495" t="s">
        <v>2032</v>
      </c>
      <c r="S26" s="1505"/>
      <c r="T26" s="1514"/>
    </row>
    <row r="27" spans="11:20" ht="18" customHeight="1">
      <c r="K27" s="1470">
        <v>22</v>
      </c>
      <c r="L27" s="1478" t="s">
        <v>1641</v>
      </c>
      <c r="M27" s="1478" t="s">
        <v>712</v>
      </c>
      <c r="N27" s="1478" t="s">
        <v>712</v>
      </c>
      <c r="O27" s="1478" t="s">
        <v>2033</v>
      </c>
      <c r="P27" s="1487">
        <f>COUNTIF('[1]活動記録（多面的機能支払交付金の様式）'!$H$9:$M$28,'[1]【選択肢】'!K27)</f>
        <v>0</v>
      </c>
      <c r="R27" s="1496" t="s">
        <v>2035</v>
      </c>
      <c r="S27" s="1505"/>
      <c r="T27" s="1514"/>
    </row>
    <row r="28" spans="11:20" ht="18" customHeight="1">
      <c r="K28" s="1470">
        <v>23</v>
      </c>
      <c r="L28" s="1478" t="s">
        <v>1641</v>
      </c>
      <c r="M28" s="1478" t="s">
        <v>712</v>
      </c>
      <c r="N28" s="1478" t="s">
        <v>712</v>
      </c>
      <c r="O28" s="1478" t="s">
        <v>1068</v>
      </c>
      <c r="P28" s="1487">
        <f>COUNTIF('[1]活動記録（多面的機能支払交付金の様式）'!$H$9:$M$28,'[1]【選択肢】'!K28)</f>
        <v>0</v>
      </c>
      <c r="R28" s="1496" t="s">
        <v>2036</v>
      </c>
      <c r="S28" s="1505"/>
      <c r="T28" s="1514"/>
    </row>
    <row r="29" spans="11:20" ht="18" customHeight="1">
      <c r="K29" s="1470">
        <v>24</v>
      </c>
      <c r="L29" s="1478" t="s">
        <v>1815</v>
      </c>
      <c r="M29" s="1478" t="s">
        <v>2037</v>
      </c>
      <c r="N29" s="1478" t="s">
        <v>2038</v>
      </c>
      <c r="O29" s="1478" t="s">
        <v>1834</v>
      </c>
      <c r="P29" s="1487">
        <f>COUNTIF('[1]活動記録（多面的機能支払交付金の様式）'!$H$9:$M$28,'[1]【選択肢】'!K29)</f>
        <v>0</v>
      </c>
      <c r="R29" s="1461"/>
      <c r="T29" s="1464"/>
    </row>
    <row r="30" spans="11:20" ht="18" customHeight="1">
      <c r="K30" s="1470">
        <v>25</v>
      </c>
      <c r="L30" s="1478" t="s">
        <v>1815</v>
      </c>
      <c r="M30" s="1478" t="s">
        <v>2037</v>
      </c>
      <c r="N30" s="1478" t="s">
        <v>2038</v>
      </c>
      <c r="O30" s="1478" t="s">
        <v>360</v>
      </c>
      <c r="P30" s="1487">
        <f>COUNTIF('[1]活動記録（多面的機能支払交付金の様式）'!$H$9:$M$28,'[1]【選択肢】'!K30)</f>
        <v>0</v>
      </c>
      <c r="R30" s="1494" t="s">
        <v>373</v>
      </c>
      <c r="S30" s="1505"/>
      <c r="T30" s="1514"/>
    </row>
    <row r="31" spans="11:20" ht="18" customHeight="1">
      <c r="K31" s="1470">
        <v>26</v>
      </c>
      <c r="L31" s="1478" t="s">
        <v>1815</v>
      </c>
      <c r="M31" s="1478" t="s">
        <v>2037</v>
      </c>
      <c r="N31" s="1478" t="s">
        <v>2038</v>
      </c>
      <c r="O31" s="1478" t="s">
        <v>1669</v>
      </c>
      <c r="P31" s="1487">
        <f>COUNTIF('[1]活動記録（多面的機能支払交付金の様式）'!$H$9:$M$28,'[1]【選択肢】'!K31)</f>
        <v>0</v>
      </c>
      <c r="R31" s="1495" t="s">
        <v>2039</v>
      </c>
      <c r="S31" s="1506"/>
      <c r="T31" s="1515"/>
    </row>
    <row r="32" spans="11:20" ht="18" customHeight="1">
      <c r="K32" s="1470">
        <v>27</v>
      </c>
      <c r="L32" s="1478" t="s">
        <v>1815</v>
      </c>
      <c r="M32" s="1478" t="s">
        <v>2037</v>
      </c>
      <c r="N32" s="1478" t="s">
        <v>2038</v>
      </c>
      <c r="O32" s="1478" t="s">
        <v>1375</v>
      </c>
      <c r="P32" s="1487">
        <f>COUNTIF('[1]活動記録（多面的機能支払交付金の様式）'!$H$9:$M$28,'[1]【選択肢】'!K32)</f>
        <v>0</v>
      </c>
      <c r="R32" s="1496" t="s">
        <v>2040</v>
      </c>
      <c r="S32" s="1505"/>
      <c r="T32" s="1514"/>
    </row>
    <row r="33" spans="11:20" ht="18" customHeight="1">
      <c r="K33" s="1470">
        <v>28</v>
      </c>
      <c r="L33" s="1478" t="s">
        <v>1815</v>
      </c>
      <c r="M33" s="1478" t="s">
        <v>2037</v>
      </c>
      <c r="N33" s="1478" t="s">
        <v>2002</v>
      </c>
      <c r="O33" s="1478" t="s">
        <v>918</v>
      </c>
      <c r="P33" s="1487">
        <f>COUNTIF('[1]活動記録（多面的機能支払交付金の様式）'!$H$9:$M$28,'[1]【選択肢】'!K33)</f>
        <v>0</v>
      </c>
      <c r="R33" s="1496" t="s">
        <v>2041</v>
      </c>
      <c r="S33" s="1505"/>
      <c r="T33" s="1514"/>
    </row>
    <row r="34" spans="11:20" ht="18" customHeight="1">
      <c r="K34" s="1470">
        <v>29</v>
      </c>
      <c r="L34" s="1478" t="s">
        <v>1815</v>
      </c>
      <c r="M34" s="1478" t="s">
        <v>2030</v>
      </c>
      <c r="N34" s="1478" t="s">
        <v>2006</v>
      </c>
      <c r="O34" s="1478" t="s">
        <v>1272</v>
      </c>
      <c r="P34" s="1487">
        <f>COUNTIF('[1]活動記録（多面的機能支払交付金の様式）'!$H$9:$M$28,'[1]【選択肢】'!K34)</f>
        <v>0</v>
      </c>
      <c r="R34" s="1497" t="s">
        <v>1932</v>
      </c>
      <c r="S34" s="1508"/>
      <c r="T34" s="1517"/>
    </row>
    <row r="35" spans="11:20" ht="18" customHeight="1">
      <c r="K35" s="1470">
        <v>30</v>
      </c>
      <c r="L35" s="1478" t="s">
        <v>1815</v>
      </c>
      <c r="M35" s="1478" t="s">
        <v>1252</v>
      </c>
      <c r="N35" s="1478" t="s">
        <v>2009</v>
      </c>
      <c r="O35" s="1478" t="s">
        <v>2042</v>
      </c>
      <c r="P35" s="1487">
        <f>COUNTIF('[1]活動記録（多面的機能支払交付金の様式）'!$H$9:$M$28,'[1]【選択肢】'!K35)</f>
        <v>0</v>
      </c>
    </row>
    <row r="36" spans="11:20" ht="18" customHeight="1">
      <c r="K36" s="1470">
        <v>31</v>
      </c>
      <c r="L36" s="1478" t="s">
        <v>1815</v>
      </c>
      <c r="M36" s="1478" t="s">
        <v>1252</v>
      </c>
      <c r="N36" s="1478" t="s">
        <v>71</v>
      </c>
      <c r="O36" s="1478" t="s">
        <v>2043</v>
      </c>
      <c r="P36" s="1487">
        <f>COUNTIF('[1]活動記録（多面的機能支払交付金の様式）'!$H$9:$M$28,'[1]【選択肢】'!K36)</f>
        <v>0</v>
      </c>
    </row>
    <row r="37" spans="11:20" ht="18" customHeight="1">
      <c r="K37" s="1470">
        <v>32</v>
      </c>
      <c r="L37" s="1478" t="s">
        <v>1815</v>
      </c>
      <c r="M37" s="1478" t="s">
        <v>1252</v>
      </c>
      <c r="N37" s="1478" t="s">
        <v>118</v>
      </c>
      <c r="O37" s="1478" t="s">
        <v>1218</v>
      </c>
      <c r="P37" s="1487">
        <f>COUNTIF('[1]活動記録（多面的機能支払交付金の様式）'!$H$9:$M$28,'[1]【選択肢】'!K37)</f>
        <v>0</v>
      </c>
    </row>
    <row r="38" spans="11:20" ht="18" customHeight="1">
      <c r="K38" s="1470">
        <v>33</v>
      </c>
      <c r="L38" s="1478" t="s">
        <v>1815</v>
      </c>
      <c r="M38" s="1478" t="s">
        <v>1252</v>
      </c>
      <c r="N38" s="1478" t="s">
        <v>671</v>
      </c>
      <c r="O38" s="1478" t="s">
        <v>1514</v>
      </c>
      <c r="P38" s="1487">
        <f>COUNTIF('[1]活動記録（多面的機能支払交付金の様式）'!$H$9:$M$28,'[1]【選択肢】'!K38)</f>
        <v>0</v>
      </c>
    </row>
    <row r="39" spans="11:20" ht="18" customHeight="1">
      <c r="K39" s="1470">
        <v>34</v>
      </c>
      <c r="L39" s="1478" t="s">
        <v>1815</v>
      </c>
      <c r="M39" s="1478" t="s">
        <v>2002</v>
      </c>
      <c r="N39" s="1478" t="s">
        <v>2044</v>
      </c>
      <c r="O39" s="1478" t="s">
        <v>629</v>
      </c>
      <c r="P39" s="1487">
        <f>COUNTIF('[1]活動記録（多面的機能支払交付金の様式）'!$H$9:$M$28,'[1]【選択肢】'!K39)</f>
        <v>0</v>
      </c>
    </row>
    <row r="40" spans="11:20" ht="18" customHeight="1">
      <c r="K40" s="1470">
        <v>35</v>
      </c>
      <c r="L40" s="1478" t="s">
        <v>1815</v>
      </c>
      <c r="M40" s="1478" t="s">
        <v>2002</v>
      </c>
      <c r="N40" s="1478" t="s">
        <v>25</v>
      </c>
      <c r="O40" s="1478" t="s">
        <v>2045</v>
      </c>
      <c r="P40" s="1487">
        <f>COUNTIF('[1]活動記録（多面的機能支払交付金の様式）'!$H$9:$M$28,'[1]【選択肢】'!K40)</f>
        <v>0</v>
      </c>
    </row>
    <row r="41" spans="11:20" ht="18" customHeight="1">
      <c r="K41" s="1470">
        <v>36</v>
      </c>
      <c r="L41" s="1478" t="s">
        <v>1815</v>
      </c>
      <c r="M41" s="1478" t="s">
        <v>2002</v>
      </c>
      <c r="N41" s="1478" t="s">
        <v>741</v>
      </c>
      <c r="O41" s="1478" t="s">
        <v>1992</v>
      </c>
      <c r="P41" s="1487">
        <f>COUNTIF('[1]活動記録（多面的機能支払交付金の様式）'!$H$9:$M$28,'[1]【選択肢】'!K41)</f>
        <v>0</v>
      </c>
    </row>
    <row r="42" spans="11:20" ht="18" customHeight="1">
      <c r="K42" s="1470">
        <v>37</v>
      </c>
      <c r="L42" s="1478" t="s">
        <v>1815</v>
      </c>
      <c r="M42" s="1478" t="s">
        <v>2002</v>
      </c>
      <c r="N42" s="1478" t="s">
        <v>2046</v>
      </c>
      <c r="O42" s="1478" t="s">
        <v>2047</v>
      </c>
      <c r="P42" s="1487">
        <f>COUNTIF('[1]活動記録（多面的機能支払交付金の様式）'!$H$9:$M$28,'[1]【選択肢】'!K42)</f>
        <v>0</v>
      </c>
      <c r="Q42" s="1489" t="s">
        <v>551</v>
      </c>
    </row>
    <row r="43" spans="11:20" ht="18" customHeight="1">
      <c r="K43" s="1470">
        <v>38</v>
      </c>
      <c r="L43" s="1478" t="s">
        <v>1815</v>
      </c>
      <c r="M43" s="1478" t="s">
        <v>2002</v>
      </c>
      <c r="N43" s="1478" t="s">
        <v>2048</v>
      </c>
      <c r="O43" s="1479" t="s">
        <v>2049</v>
      </c>
      <c r="P43" s="1487">
        <f>COUNTIF('[1]活動記録（多面的機能支払交付金の様式）'!$H$9:$M$28,'[1]【選択肢】'!K43)</f>
        <v>0</v>
      </c>
      <c r="Q43" s="1481" t="s">
        <v>938</v>
      </c>
      <c r="S43" s="1509"/>
    </row>
    <row r="44" spans="11:20" ht="18" customHeight="1">
      <c r="K44" s="1470">
        <v>39</v>
      </c>
      <c r="L44" s="1478" t="s">
        <v>1815</v>
      </c>
      <c r="M44" s="1478" t="s">
        <v>1252</v>
      </c>
      <c r="N44" s="1478" t="s">
        <v>2044</v>
      </c>
      <c r="O44" s="1483" t="s">
        <v>2050</v>
      </c>
      <c r="P44" s="1487">
        <f>COUNTIF('[1]活動記録（多面的機能支払交付金の様式）'!$H$9:$M$28,'[1]【選択肢】'!K44)</f>
        <v>0</v>
      </c>
      <c r="Q44" s="1490" t="s">
        <v>2050</v>
      </c>
      <c r="R44" s="1446"/>
    </row>
    <row r="45" spans="11:20" ht="18" customHeight="1">
      <c r="K45" s="1470">
        <v>40</v>
      </c>
      <c r="L45" s="1478" t="s">
        <v>1815</v>
      </c>
      <c r="M45" s="1478" t="s">
        <v>1252</v>
      </c>
      <c r="N45" s="1478" t="s">
        <v>2044</v>
      </c>
      <c r="O45" s="1483" t="s">
        <v>2051</v>
      </c>
      <c r="P45" s="1487">
        <f>COUNTIF('[1]活動記録（多面的機能支払交付金の様式）'!$H$9:$M$28,'[1]【選択肢】'!K45)</f>
        <v>0</v>
      </c>
      <c r="Q45" s="1490" t="s">
        <v>2051</v>
      </c>
      <c r="R45" s="1446"/>
    </row>
    <row r="46" spans="11:20" ht="18" customHeight="1">
      <c r="K46" s="1470">
        <v>41</v>
      </c>
      <c r="L46" s="1478" t="s">
        <v>1815</v>
      </c>
      <c r="M46" s="1478" t="s">
        <v>1252</v>
      </c>
      <c r="N46" s="1478" t="s">
        <v>2044</v>
      </c>
      <c r="O46" s="1483" t="s">
        <v>1047</v>
      </c>
      <c r="P46" s="1487">
        <f>COUNTIF('[1]活動記録（多面的機能支払交付金の様式）'!$H$9:$M$28,'[1]【選択肢】'!K46)</f>
        <v>0</v>
      </c>
      <c r="Q46" s="1490" t="s">
        <v>1047</v>
      </c>
      <c r="R46" s="1446"/>
    </row>
    <row r="47" spans="11:20" ht="18" customHeight="1">
      <c r="K47" s="1470">
        <v>42</v>
      </c>
      <c r="L47" s="1478" t="s">
        <v>1815</v>
      </c>
      <c r="M47" s="1478" t="s">
        <v>1252</v>
      </c>
      <c r="N47" s="1478" t="s">
        <v>25</v>
      </c>
      <c r="O47" s="1483" t="s">
        <v>1956</v>
      </c>
      <c r="P47" s="1487">
        <f>COUNTIF('[1]活動記録（多面的機能支払交付金の様式）'!$H$9:$M$28,'[1]【選択肢】'!K47)</f>
        <v>0</v>
      </c>
      <c r="Q47" s="1490" t="s">
        <v>1956</v>
      </c>
      <c r="R47" s="1446"/>
    </row>
    <row r="48" spans="11:20" ht="18" customHeight="1">
      <c r="K48" s="1470">
        <v>43</v>
      </c>
      <c r="L48" s="1478" t="s">
        <v>1815</v>
      </c>
      <c r="M48" s="1478" t="s">
        <v>1252</v>
      </c>
      <c r="N48" s="1478" t="s">
        <v>25</v>
      </c>
      <c r="O48" s="1483" t="s">
        <v>1328</v>
      </c>
      <c r="P48" s="1487">
        <f>COUNTIF('[1]活動記録（多面的機能支払交付金の様式）'!$H$9:$M$28,'[1]【選択肢】'!K48)</f>
        <v>0</v>
      </c>
      <c r="Q48" s="1490" t="s">
        <v>1328</v>
      </c>
      <c r="R48" s="1446"/>
    </row>
    <row r="49" spans="11:20" ht="18" customHeight="1">
      <c r="K49" s="1470">
        <v>44</v>
      </c>
      <c r="L49" s="1478" t="s">
        <v>1815</v>
      </c>
      <c r="M49" s="1478" t="s">
        <v>1252</v>
      </c>
      <c r="N49" s="1478" t="s">
        <v>25</v>
      </c>
      <c r="O49" s="1483" t="s">
        <v>593</v>
      </c>
      <c r="P49" s="1487">
        <f>COUNTIF('[1]活動記録（多面的機能支払交付金の様式）'!$H$9:$M$28,'[1]【選択肢】'!K49)</f>
        <v>0</v>
      </c>
      <c r="Q49" s="1490" t="s">
        <v>593</v>
      </c>
      <c r="R49" s="1446"/>
    </row>
    <row r="50" spans="11:20" ht="18" customHeight="1">
      <c r="K50" s="1470">
        <v>45</v>
      </c>
      <c r="L50" s="1478" t="s">
        <v>1815</v>
      </c>
      <c r="M50" s="1478" t="s">
        <v>1252</v>
      </c>
      <c r="N50" s="1478" t="s">
        <v>741</v>
      </c>
      <c r="O50" s="1483" t="s">
        <v>1319</v>
      </c>
      <c r="P50" s="1487">
        <f>COUNTIF('[1]活動記録（多面的機能支払交付金の様式）'!$H$9:$M$28,'[1]【選択肢】'!K50)</f>
        <v>0</v>
      </c>
      <c r="Q50" s="1490" t="s">
        <v>1319</v>
      </c>
      <c r="R50" s="1446"/>
    </row>
    <row r="51" spans="11:20" ht="18" customHeight="1">
      <c r="K51" s="1470">
        <v>46</v>
      </c>
      <c r="L51" s="1478" t="s">
        <v>1815</v>
      </c>
      <c r="M51" s="1478" t="s">
        <v>1252</v>
      </c>
      <c r="N51" s="1478" t="s">
        <v>741</v>
      </c>
      <c r="O51" s="1483" t="s">
        <v>2053</v>
      </c>
      <c r="P51" s="1487">
        <f>COUNTIF('[1]活動記録（多面的機能支払交付金の様式）'!$H$9:$M$28,'[1]【選択肢】'!K51)</f>
        <v>0</v>
      </c>
      <c r="Q51" s="1490" t="s">
        <v>2053</v>
      </c>
      <c r="R51" s="1446"/>
    </row>
    <row r="52" spans="11:20" ht="18" customHeight="1">
      <c r="K52" s="1470">
        <v>47</v>
      </c>
      <c r="L52" s="1478" t="s">
        <v>1815</v>
      </c>
      <c r="M52" s="1478" t="s">
        <v>1252</v>
      </c>
      <c r="N52" s="1478" t="s">
        <v>741</v>
      </c>
      <c r="O52" s="1483" t="s">
        <v>1167</v>
      </c>
      <c r="P52" s="1487">
        <f>COUNTIF('[1]活動記録（多面的機能支払交付金の様式）'!$H$9:$M$28,'[1]【選択肢】'!K52)</f>
        <v>0</v>
      </c>
      <c r="Q52" s="1490" t="s">
        <v>1167</v>
      </c>
      <c r="R52" s="1446"/>
    </row>
    <row r="53" spans="11:20" ht="18" customHeight="1">
      <c r="K53" s="1470">
        <v>48</v>
      </c>
      <c r="L53" s="1478" t="s">
        <v>1815</v>
      </c>
      <c r="M53" s="1478" t="s">
        <v>1252</v>
      </c>
      <c r="N53" s="1478" t="s">
        <v>2046</v>
      </c>
      <c r="O53" s="1483" t="s">
        <v>2054</v>
      </c>
      <c r="P53" s="1487">
        <f>COUNTIF('[1]活動記録（多面的機能支払交付金の様式）'!$H$9:$M$28,'[1]【選択肢】'!K53)</f>
        <v>0</v>
      </c>
      <c r="Q53" s="1490" t="s">
        <v>2054</v>
      </c>
      <c r="R53" s="1446"/>
    </row>
    <row r="54" spans="11:20" ht="18" customHeight="1">
      <c r="K54" s="1470">
        <v>49</v>
      </c>
      <c r="L54" s="1478" t="s">
        <v>1815</v>
      </c>
      <c r="M54" s="1478" t="s">
        <v>1252</v>
      </c>
      <c r="N54" s="1478" t="s">
        <v>2046</v>
      </c>
      <c r="O54" s="1483" t="s">
        <v>1175</v>
      </c>
      <c r="P54" s="1487">
        <f>COUNTIF('[1]活動記録（多面的機能支払交付金の様式）'!$H$9:$M$28,'[1]【選択肢】'!K54)</f>
        <v>0</v>
      </c>
      <c r="Q54" s="1490" t="s">
        <v>1175</v>
      </c>
      <c r="R54" s="1446"/>
    </row>
    <row r="55" spans="11:20" ht="18" customHeight="1">
      <c r="K55" s="1470">
        <v>50</v>
      </c>
      <c r="L55" s="1478" t="s">
        <v>1815</v>
      </c>
      <c r="M55" s="1478" t="s">
        <v>1252</v>
      </c>
      <c r="N55" s="1478" t="s">
        <v>2048</v>
      </c>
      <c r="O55" s="1483" t="s">
        <v>2055</v>
      </c>
      <c r="P55" s="1487">
        <f>COUNTIF('[1]活動記録（多面的機能支払交付金の様式）'!$H$9:$M$28,'[1]【選択肢】'!K55)</f>
        <v>0</v>
      </c>
      <c r="Q55" s="1490" t="s">
        <v>2055</v>
      </c>
      <c r="R55" s="1498" t="s">
        <v>551</v>
      </c>
    </row>
    <row r="56" spans="11:20" ht="18" customHeight="1">
      <c r="K56" s="1470">
        <v>51</v>
      </c>
      <c r="L56" s="1478" t="s">
        <v>1815</v>
      </c>
      <c r="M56" s="1478" t="s">
        <v>2056</v>
      </c>
      <c r="N56" s="1478" t="s">
        <v>2056</v>
      </c>
      <c r="O56" s="1484" t="s">
        <v>2057</v>
      </c>
      <c r="P56" s="1487">
        <f>COUNTIF('[1]活動記録（多面的機能支払交付金の様式）'!$H$9:$M$28,'[1]【選択肢】'!K56)</f>
        <v>0</v>
      </c>
      <c r="Q56" s="1491"/>
      <c r="R56" s="1477" t="s">
        <v>2034</v>
      </c>
      <c r="S56" s="1510"/>
      <c r="T56" s="1509"/>
    </row>
    <row r="57" spans="11:20" ht="18" customHeight="1">
      <c r="K57" s="1470">
        <v>52</v>
      </c>
      <c r="L57" s="1478" t="s">
        <v>1815</v>
      </c>
      <c r="M57" s="1478" t="s">
        <v>1289</v>
      </c>
      <c r="N57" s="1478" t="s">
        <v>1289</v>
      </c>
      <c r="O57" s="1478" t="s">
        <v>2058</v>
      </c>
      <c r="P57" s="1487">
        <f>COUNTIF('[1]活動記録（多面的機能支払交付金の様式）'!$H$9:$M$28,'[1]【選択肢】'!K57)</f>
        <v>0</v>
      </c>
      <c r="R57" s="1499" t="s">
        <v>1886</v>
      </c>
      <c r="S57" s="1511"/>
      <c r="T57" s="1518"/>
    </row>
    <row r="58" spans="11:20" ht="18" customHeight="1">
      <c r="K58" s="1470">
        <v>53</v>
      </c>
      <c r="L58" s="1478" t="s">
        <v>1815</v>
      </c>
      <c r="M58" s="1478" t="s">
        <v>1289</v>
      </c>
      <c r="N58" s="1478" t="s">
        <v>1289</v>
      </c>
      <c r="O58" s="1478" t="s">
        <v>1989</v>
      </c>
      <c r="P58" s="1487">
        <f>COUNTIF('[1]活動記録（多面的機能支払交付金の様式）'!$H$9:$M$28,'[1]【選択肢】'!K58)</f>
        <v>0</v>
      </c>
      <c r="R58" s="1500" t="s">
        <v>1352</v>
      </c>
      <c r="S58" s="1511"/>
      <c r="T58" s="1518"/>
    </row>
    <row r="59" spans="11:20" ht="18" customHeight="1">
      <c r="K59" s="1470">
        <v>54</v>
      </c>
      <c r="L59" s="1478" t="s">
        <v>1815</v>
      </c>
      <c r="M59" s="1478" t="s">
        <v>1289</v>
      </c>
      <c r="N59" s="1478" t="s">
        <v>1289</v>
      </c>
      <c r="O59" s="1478" t="s">
        <v>871</v>
      </c>
      <c r="P59" s="1487">
        <f>COUNTIF('[1]活動記録（多面的機能支払交付金の様式）'!$H$9:$M$28,'[1]【選択肢】'!K59)</f>
        <v>0</v>
      </c>
      <c r="R59" s="1500" t="s">
        <v>1571</v>
      </c>
      <c r="S59" s="1511"/>
      <c r="T59" s="1518"/>
    </row>
    <row r="60" spans="11:20" ht="18" customHeight="1">
      <c r="K60" s="1470">
        <v>55</v>
      </c>
      <c r="L60" s="1478" t="s">
        <v>1815</v>
      </c>
      <c r="M60" s="1478" t="s">
        <v>1289</v>
      </c>
      <c r="N60" s="1478" t="s">
        <v>1289</v>
      </c>
      <c r="O60" s="1478" t="s">
        <v>1765</v>
      </c>
      <c r="P60" s="1487">
        <f>COUNTIF('[1]活動記録（多面的機能支払交付金の様式）'!$H$9:$M$28,'[1]【選択肢】'!K60)</f>
        <v>0</v>
      </c>
      <c r="R60" s="1500" t="s">
        <v>969</v>
      </c>
      <c r="S60" s="1511"/>
      <c r="T60" s="1518"/>
    </row>
    <row r="61" spans="11:20" ht="18" customHeight="1">
      <c r="K61" s="1470">
        <v>56</v>
      </c>
      <c r="L61" s="1478" t="s">
        <v>1815</v>
      </c>
      <c r="M61" s="1478" t="s">
        <v>1289</v>
      </c>
      <c r="N61" s="1478" t="s">
        <v>1289</v>
      </c>
      <c r="O61" s="1478" t="s">
        <v>2059</v>
      </c>
      <c r="P61" s="1487">
        <f>COUNTIF('[1]活動記録（多面的機能支払交付金の様式）'!$H$9:$M$28,'[1]【選択肢】'!K61)</f>
        <v>0</v>
      </c>
      <c r="R61" s="1500" t="s">
        <v>2060</v>
      </c>
      <c r="S61" s="1511"/>
      <c r="T61" s="1518"/>
    </row>
    <row r="62" spans="11:20" ht="18" customHeight="1">
      <c r="K62" s="1470">
        <v>57</v>
      </c>
      <c r="L62" s="1478" t="s">
        <v>1815</v>
      </c>
      <c r="M62" s="1478" t="s">
        <v>1289</v>
      </c>
      <c r="N62" s="1478" t="s">
        <v>1289</v>
      </c>
      <c r="O62" s="1478" t="s">
        <v>2061</v>
      </c>
      <c r="P62" s="1487">
        <f>COUNTIF('[1]活動記録（多面的機能支払交付金の様式）'!$H$9:$M$28,'[1]【選択肢】'!K62)</f>
        <v>0</v>
      </c>
      <c r="R62" s="1500" t="s">
        <v>664</v>
      </c>
      <c r="S62" s="1511"/>
      <c r="T62" s="1518"/>
    </row>
    <row r="63" spans="11:20" ht="18" customHeight="1">
      <c r="K63" s="1470">
        <v>58</v>
      </c>
      <c r="L63" s="1478" t="s">
        <v>1815</v>
      </c>
      <c r="M63" s="1478" t="s">
        <v>1289</v>
      </c>
      <c r="N63" s="1478" t="s">
        <v>1289</v>
      </c>
      <c r="O63" s="1478" t="s">
        <v>1176</v>
      </c>
      <c r="P63" s="1487">
        <f>COUNTIF('[1]活動記録（多面的機能支払交付金の様式）'!$H$9:$M$28,'[1]【選択肢】'!K63)</f>
        <v>0</v>
      </c>
      <c r="R63" s="1500" t="s">
        <v>2062</v>
      </c>
      <c r="S63" s="1511"/>
      <c r="T63" s="1518"/>
    </row>
    <row r="64" spans="11:20" ht="18" customHeight="1">
      <c r="K64" s="1470">
        <v>59</v>
      </c>
      <c r="L64" s="1478" t="s">
        <v>1815</v>
      </c>
      <c r="M64" s="1478" t="s">
        <v>1289</v>
      </c>
      <c r="N64" s="1478" t="s">
        <v>1289</v>
      </c>
      <c r="O64" s="1478" t="s">
        <v>2063</v>
      </c>
      <c r="P64" s="1487">
        <f>COUNTIF('[1]活動記録（多面的機能支払交付金の様式）'!$H$9:$M$28,'[1]【選択肢】'!K64)</f>
        <v>0</v>
      </c>
      <c r="R64" s="1501" t="s">
        <v>1065</v>
      </c>
      <c r="S64" s="1498" t="s">
        <v>551</v>
      </c>
      <c r="T64" s="1518"/>
    </row>
    <row r="65" spans="11:20" ht="18" customHeight="1">
      <c r="K65" s="1470">
        <v>60</v>
      </c>
      <c r="L65" s="1478" t="s">
        <v>1815</v>
      </c>
      <c r="M65" s="1478" t="s">
        <v>1289</v>
      </c>
      <c r="N65" s="1478" t="s">
        <v>1289</v>
      </c>
      <c r="O65" s="1478" t="s">
        <v>1056</v>
      </c>
      <c r="P65" s="1487">
        <f>COUNTIF('[1]活動記録（多面的機能支払交付金の様式）'!$H$9:$M$28,'[1]【選択肢】'!K65)</f>
        <v>0</v>
      </c>
      <c r="R65" s="1502"/>
      <c r="S65" s="1477" t="s">
        <v>1962</v>
      </c>
      <c r="T65" s="1510"/>
    </row>
    <row r="66" spans="11:20" ht="18" customHeight="1">
      <c r="K66" s="1470">
        <v>61</v>
      </c>
      <c r="L66" s="1478" t="s">
        <v>505</v>
      </c>
      <c r="M66" s="1478" t="s">
        <v>1252</v>
      </c>
      <c r="N66" s="1478" t="s">
        <v>71</v>
      </c>
      <c r="O66" s="1478" t="s">
        <v>2064</v>
      </c>
      <c r="P66" s="1487">
        <f>COUNTIF('[1]活動記録（多面的機能支払交付金の様式）'!$H$9:$M$28,'[1]【選択肢】'!K66)</f>
        <v>0</v>
      </c>
      <c r="S66" s="1499" t="s">
        <v>2065</v>
      </c>
      <c r="T66" s="1511"/>
    </row>
    <row r="67" spans="11:20" ht="18" customHeight="1">
      <c r="K67" s="1470">
        <v>62</v>
      </c>
      <c r="L67" s="1478" t="s">
        <v>505</v>
      </c>
      <c r="M67" s="1478" t="s">
        <v>1252</v>
      </c>
      <c r="N67" s="1478" t="s">
        <v>71</v>
      </c>
      <c r="O67" s="1478" t="s">
        <v>1896</v>
      </c>
      <c r="P67" s="1487">
        <f>COUNTIF('[1]活動記録（多面的機能支払交付金の様式）'!$H$9:$M$28,'[1]【選択肢】'!K67)</f>
        <v>0</v>
      </c>
      <c r="S67" s="1500" t="s">
        <v>1412</v>
      </c>
      <c r="T67" s="1511"/>
    </row>
    <row r="68" spans="11:20" ht="18" customHeight="1">
      <c r="K68" s="1470">
        <v>63</v>
      </c>
      <c r="L68" s="1478" t="s">
        <v>505</v>
      </c>
      <c r="M68" s="1478" t="s">
        <v>1252</v>
      </c>
      <c r="N68" s="1478" t="s">
        <v>118</v>
      </c>
      <c r="O68" s="1478" t="s">
        <v>1767</v>
      </c>
      <c r="P68" s="1487">
        <f>COUNTIF('[1]活動記録（多面的機能支払交付金の様式）'!$H$9:$M$28,'[1]【選択肢】'!K68)</f>
        <v>0</v>
      </c>
      <c r="S68" s="1500" t="s">
        <v>2066</v>
      </c>
      <c r="T68" s="1511"/>
    </row>
    <row r="69" spans="11:20" ht="18" customHeight="1">
      <c r="K69" s="1470">
        <v>64</v>
      </c>
      <c r="L69" s="1478" t="s">
        <v>505</v>
      </c>
      <c r="M69" s="1478" t="s">
        <v>1252</v>
      </c>
      <c r="N69" s="1478" t="s">
        <v>118</v>
      </c>
      <c r="O69" s="1478" t="s">
        <v>1707</v>
      </c>
      <c r="P69" s="1487">
        <f>COUNTIF('[1]活動記録（多面的機能支払交付金の様式）'!$H$9:$M$28,'[1]【選択肢】'!K69)</f>
        <v>0</v>
      </c>
      <c r="S69" s="1500" t="s">
        <v>2067</v>
      </c>
      <c r="T69" s="1511"/>
    </row>
    <row r="70" spans="11:20" ht="18" customHeight="1">
      <c r="K70" s="1470">
        <v>65</v>
      </c>
      <c r="L70" s="1478" t="s">
        <v>505</v>
      </c>
      <c r="M70" s="1478" t="s">
        <v>1252</v>
      </c>
      <c r="N70" s="1478" t="s">
        <v>671</v>
      </c>
      <c r="O70" s="1478" t="s">
        <v>2068</v>
      </c>
      <c r="P70" s="1487">
        <f>COUNTIF('[1]活動記録（多面的機能支払交付金の様式）'!$H$9:$M$28,'[1]【選択肢】'!K70)</f>
        <v>0</v>
      </c>
      <c r="S70" s="1500" t="s">
        <v>2069</v>
      </c>
      <c r="T70" s="1511"/>
    </row>
    <row r="71" spans="11:20" ht="18" customHeight="1">
      <c r="K71" s="1472">
        <v>66</v>
      </c>
      <c r="L71" s="1479" t="s">
        <v>505</v>
      </c>
      <c r="M71" s="1479" t="s">
        <v>1252</v>
      </c>
      <c r="N71" s="1479" t="s">
        <v>671</v>
      </c>
      <c r="O71" s="1479" t="s">
        <v>1954</v>
      </c>
      <c r="P71" s="1487">
        <f>COUNTIF('[1]活動記録（多面的機能支払交付金の様式）'!$H$9:$M$28,'[1]【選択肢】'!K71)</f>
        <v>0</v>
      </c>
      <c r="S71" s="1501" t="s">
        <v>2070</v>
      </c>
      <c r="T71" s="1511"/>
    </row>
    <row r="72" spans="11:20">
      <c r="K72" s="1473">
        <v>67</v>
      </c>
      <c r="L72" s="1473" t="s">
        <v>2071</v>
      </c>
      <c r="M72" s="1473" t="s">
        <v>1976</v>
      </c>
      <c r="N72" s="1473" t="s">
        <v>1976</v>
      </c>
      <c r="O72" s="1473" t="s">
        <v>2072</v>
      </c>
      <c r="P72" s="1473">
        <f>COUNTIF('[1]活動記録（多面的機能支払交付金の様式）'!$H$9:$M$28,'[1]【選択肢】'!K72)</f>
        <v>0</v>
      </c>
      <c r="S72" s="1502"/>
    </row>
    <row r="73" spans="11:20">
      <c r="K73" s="1474">
        <v>68</v>
      </c>
      <c r="L73" s="1473" t="s">
        <v>2071</v>
      </c>
      <c r="M73" s="1474" t="s">
        <v>1976</v>
      </c>
      <c r="N73" s="1474" t="s">
        <v>1976</v>
      </c>
      <c r="O73" s="1474" t="s">
        <v>1661</v>
      </c>
      <c r="P73" s="1473">
        <f>COUNTIF('[1]活動記録（多面的機能支払交付金の様式）'!$H$9:$M$28,'[1]【選択肢】'!K73)</f>
        <v>0</v>
      </c>
    </row>
    <row r="74" spans="11:20">
      <c r="K74" s="1474">
        <v>69</v>
      </c>
      <c r="L74" s="1473" t="s">
        <v>2071</v>
      </c>
      <c r="M74" s="1473" t="s">
        <v>1976</v>
      </c>
      <c r="N74" s="1473" t="s">
        <v>1976</v>
      </c>
      <c r="O74" s="1474" t="s">
        <v>2073</v>
      </c>
      <c r="P74" s="1473">
        <f>COUNTIF('[1]活動記録（多面的機能支払交付金の様式）'!$H$9:$M$28,'[1]【選択肢】'!K74)</f>
        <v>0</v>
      </c>
    </row>
    <row r="75" spans="11:20">
      <c r="K75" s="1474">
        <v>70</v>
      </c>
      <c r="L75" s="1473" t="s">
        <v>2071</v>
      </c>
      <c r="M75" s="1474" t="s">
        <v>1976</v>
      </c>
      <c r="N75" s="1474" t="s">
        <v>1976</v>
      </c>
      <c r="O75" s="1474" t="s">
        <v>2074</v>
      </c>
      <c r="P75" s="1473">
        <f>COUNTIF('[1]活動記録（多面的機能支払交付金の様式）'!$H$9:$M$28,'[1]【選択肢】'!K75)</f>
        <v>0</v>
      </c>
    </row>
    <row r="76" spans="11:20">
      <c r="K76" s="1474">
        <v>71</v>
      </c>
      <c r="L76" s="1473" t="s">
        <v>2071</v>
      </c>
      <c r="M76" s="1473" t="s">
        <v>1976</v>
      </c>
      <c r="N76" s="1473" t="s">
        <v>1976</v>
      </c>
      <c r="O76" s="1474" t="s">
        <v>2075</v>
      </c>
      <c r="P76" s="1473">
        <f>COUNTIF('[1]活動記録（多面的機能支払交付金の様式）'!$H$9:$M$28,'[1]【選択肢】'!K76)</f>
        <v>0</v>
      </c>
    </row>
    <row r="77" spans="11:20">
      <c r="K77" s="1474">
        <v>72</v>
      </c>
      <c r="L77" s="1473" t="s">
        <v>2071</v>
      </c>
      <c r="M77" s="1474" t="s">
        <v>1976</v>
      </c>
      <c r="N77" s="1474" t="s">
        <v>1976</v>
      </c>
      <c r="O77" s="1474" t="s">
        <v>2076</v>
      </c>
      <c r="P77" s="1473">
        <f>COUNTIF('[1]活動記録（多面的機能支払交付金の様式）'!$H$9:$M$28,'[1]【選択肢】'!K77)</f>
        <v>0</v>
      </c>
    </row>
    <row r="78" spans="11:20">
      <c r="K78" s="1474">
        <v>73</v>
      </c>
      <c r="L78" s="1473" t="s">
        <v>2071</v>
      </c>
      <c r="M78" s="1473" t="s">
        <v>1976</v>
      </c>
      <c r="N78" s="1473" t="s">
        <v>1976</v>
      </c>
      <c r="O78" s="1474" t="s">
        <v>517</v>
      </c>
      <c r="P78" s="1473">
        <f>COUNTIF('[1]活動記録（多面的機能支払交付金の様式）'!$H$9:$M$28,'[1]【選択肢】'!K78)</f>
        <v>0</v>
      </c>
    </row>
    <row r="79" spans="11:20">
      <c r="K79" s="1474">
        <v>74</v>
      </c>
      <c r="L79" s="1473" t="s">
        <v>2071</v>
      </c>
      <c r="M79" s="1474" t="s">
        <v>1976</v>
      </c>
      <c r="N79" s="1474" t="s">
        <v>1976</v>
      </c>
      <c r="O79" s="1474" t="s">
        <v>2077</v>
      </c>
      <c r="P79" s="1473">
        <f>COUNTIF('[1]活動記録（多面的機能支払交付金の様式）'!$H$9:$M$28,'[1]【選択肢】'!K79)</f>
        <v>0</v>
      </c>
    </row>
    <row r="80" spans="11:20">
      <c r="K80" s="1474">
        <v>75</v>
      </c>
      <c r="L80" s="1473" t="s">
        <v>2071</v>
      </c>
      <c r="M80" s="1473" t="s">
        <v>1976</v>
      </c>
      <c r="N80" s="1473" t="s">
        <v>1976</v>
      </c>
      <c r="O80" s="1474" t="s">
        <v>2078</v>
      </c>
      <c r="P80" s="1473">
        <f>COUNTIF('[1]活動記録（多面的機能支払交付金の様式）'!$H$9:$M$28,'[1]【選択肢】'!K80)</f>
        <v>0</v>
      </c>
    </row>
    <row r="81" spans="11:16">
      <c r="K81" s="1474">
        <v>76</v>
      </c>
      <c r="L81" s="1473" t="s">
        <v>2071</v>
      </c>
      <c r="M81" s="1474" t="s">
        <v>1976</v>
      </c>
      <c r="N81" s="1474" t="s">
        <v>1976</v>
      </c>
      <c r="O81" s="1474" t="s">
        <v>2079</v>
      </c>
      <c r="P81" s="1473">
        <f>COUNTIF('[1]活動記録（多面的機能支払交付金の様式）'!$H$9:$M$28,'[1]【選択肢】'!K81)</f>
        <v>0</v>
      </c>
    </row>
    <row r="82" spans="11:16">
      <c r="K82" s="1474">
        <v>77</v>
      </c>
      <c r="L82" s="1473" t="s">
        <v>2071</v>
      </c>
      <c r="M82" s="1473" t="s">
        <v>1976</v>
      </c>
      <c r="N82" s="1473" t="s">
        <v>1976</v>
      </c>
      <c r="O82" s="1474" t="s">
        <v>2052</v>
      </c>
      <c r="P82" s="1473">
        <f>COUNTIF('[1]活動記録（多面的機能支払交付金の様式）'!$H$9:$M$28,'[1]【選択肢】'!K82)</f>
        <v>0</v>
      </c>
    </row>
    <row r="83" spans="11:16">
      <c r="K83" s="1474">
        <v>78</v>
      </c>
      <c r="L83" s="1473" t="s">
        <v>2071</v>
      </c>
      <c r="M83" s="1474" t="s">
        <v>1976</v>
      </c>
      <c r="N83" s="1474" t="s">
        <v>1976</v>
      </c>
      <c r="O83" s="1474" t="s">
        <v>2006</v>
      </c>
      <c r="P83" s="1473">
        <f>COUNTIF('[1]活動記録（多面的機能支払交付金の様式）'!$H$9:$M$28,'[1]【選択肢】'!K83)</f>
        <v>0</v>
      </c>
    </row>
    <row r="84" spans="11:16">
      <c r="K84" s="1474">
        <v>79</v>
      </c>
      <c r="L84" s="1473" t="s">
        <v>2071</v>
      </c>
      <c r="M84" s="1473" t="s">
        <v>1976</v>
      </c>
      <c r="N84" s="1473" t="s">
        <v>1976</v>
      </c>
      <c r="O84" s="1474" t="s">
        <v>1751</v>
      </c>
      <c r="P84" s="1473">
        <f>COUNTIF('[1]活動記録（多面的機能支払交付金の様式）'!$H$9:$M$28,'[1]【選択肢】'!K84)</f>
        <v>0</v>
      </c>
    </row>
    <row r="85" spans="11:16">
      <c r="K85" s="1474">
        <v>80</v>
      </c>
      <c r="L85" s="1473" t="s">
        <v>2071</v>
      </c>
      <c r="M85" s="1474" t="s">
        <v>1976</v>
      </c>
      <c r="N85" s="1474" t="s">
        <v>1976</v>
      </c>
      <c r="O85" s="1474" t="s">
        <v>678</v>
      </c>
      <c r="P85" s="1473">
        <f>COUNTIF('[1]活動記録（多面的機能支払交付金の様式）'!$H$9:$M$28,'[1]【選択肢】'!K85)</f>
        <v>0</v>
      </c>
    </row>
    <row r="86" spans="11:16">
      <c r="K86" s="1475"/>
      <c r="L86" s="1475"/>
      <c r="M86" s="1475" t="s">
        <v>1540</v>
      </c>
      <c r="N86" s="1475"/>
      <c r="O86" s="1475"/>
      <c r="P86" s="1475"/>
    </row>
  </sheetData>
  <mergeCells count="14">
    <mergeCell ref="A1:J1"/>
    <mergeCell ref="K1:O1"/>
    <mergeCell ref="M2:N2"/>
    <mergeCell ref="R2:T2"/>
    <mergeCell ref="R3:T3"/>
    <mergeCell ref="R4:T4"/>
    <mergeCell ref="R5:T5"/>
    <mergeCell ref="R7:T7"/>
    <mergeCell ref="R8:T8"/>
    <mergeCell ref="R9:T9"/>
    <mergeCell ref="R10:T10"/>
    <mergeCell ref="R31:T31"/>
    <mergeCell ref="P1:P2"/>
    <mergeCell ref="Q1:Q2"/>
  </mergeCells>
  <phoneticPr fontId="7"/>
  <pageMargins left="0.7" right="0.7" top="0.75" bottom="0.75" header="0.3" footer="0.3"/>
  <pageSetup paperSize="9" scale="32"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1:AY27"/>
  <sheetViews>
    <sheetView showGridLines="0" view="pageBreakPreview" zoomScale="90" zoomScaleSheetLayoutView="90" workbookViewId="0"/>
  </sheetViews>
  <sheetFormatPr defaultRowHeight="13.5"/>
  <cols>
    <col min="1" max="51" width="2.625" style="267" customWidth="1"/>
  </cols>
  <sheetData>
    <row r="1" spans="1:51" s="98" customFormat="1" ht="15.6" customHeight="1">
      <c r="A1" s="999" t="s">
        <v>1443</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row>
    <row r="2" spans="1:51" s="98" customFormat="1" ht="15.6" customHeight="1">
      <c r="A2" s="999"/>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row>
    <row r="3" spans="1:51" s="267" customFormat="1" ht="15.6" customHeight="1">
      <c r="Z3" s="357"/>
      <c r="AA3" s="357"/>
      <c r="AB3" s="357"/>
      <c r="AC3" s="357"/>
      <c r="AD3" s="357"/>
      <c r="AE3" s="357"/>
    </row>
    <row r="4" spans="1:51" ht="15.6" customHeight="1">
      <c r="Z4" s="1523" t="s">
        <v>901</v>
      </c>
      <c r="AA4" s="1523"/>
      <c r="AB4" s="1523"/>
      <c r="AC4" s="1523"/>
      <c r="AD4" s="1523"/>
      <c r="AE4" s="1523"/>
      <c r="AG4" s="357"/>
    </row>
    <row r="5" spans="1:51" ht="15.6" customHeight="1">
      <c r="Z5" s="357"/>
      <c r="AA5" s="357"/>
      <c r="AB5" s="357"/>
      <c r="AC5" s="357"/>
      <c r="AD5" s="357"/>
      <c r="AE5" s="357"/>
      <c r="AG5" s="357"/>
    </row>
    <row r="6" spans="1:51" ht="15.6" customHeight="1">
      <c r="B6" s="267" t="s">
        <v>1441</v>
      </c>
      <c r="M6" s="240"/>
    </row>
    <row r="7" spans="1:51" ht="15.6" customHeight="1"/>
    <row r="8" spans="1:51" ht="15.6" customHeight="1">
      <c r="V8" s="112"/>
      <c r="Z8" s="1524" t="str">
        <f>はじめに!D5</f>
        <v>〇〇集落協定</v>
      </c>
      <c r="AA8" s="1524"/>
      <c r="AB8" s="1524"/>
      <c r="AC8" s="1524"/>
      <c r="AD8" s="1524"/>
      <c r="AE8" s="1524"/>
      <c r="AY8" s="112"/>
    </row>
    <row r="9" spans="1:51" ht="15.6" customHeight="1">
      <c r="Z9" s="1524" t="str">
        <f>はじめに!D6</f>
        <v>〇〇　〇〇</v>
      </c>
      <c r="AA9" s="1524"/>
      <c r="AB9" s="1524"/>
      <c r="AC9" s="1524"/>
      <c r="AD9" s="1524"/>
      <c r="AE9" s="1524"/>
    </row>
    <row r="10" spans="1:51" ht="15.6" customHeight="1">
      <c r="W10" s="357"/>
      <c r="X10" s="357"/>
      <c r="Y10" s="357"/>
      <c r="Z10" s="357"/>
      <c r="AA10" s="357"/>
      <c r="AB10" s="357"/>
      <c r="AC10" s="357"/>
      <c r="AD10" s="357"/>
      <c r="AE10" s="357"/>
      <c r="AF10" s="357"/>
    </row>
    <row r="11" spans="1:51" ht="15.6" customHeight="1"/>
    <row r="12" spans="1:51" ht="15.6" customHeight="1">
      <c r="A12" s="471" t="s">
        <v>1444</v>
      </c>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row>
    <row r="13" spans="1:51" ht="15.6" customHeight="1"/>
    <row r="14" spans="1:51" ht="15.6" customHeight="1">
      <c r="A14" s="1081" t="s">
        <v>1313</v>
      </c>
      <c r="B14" s="1081"/>
      <c r="C14" s="1081"/>
      <c r="D14" s="1081"/>
      <c r="E14" s="1081"/>
      <c r="F14" s="1081"/>
      <c r="G14" s="1081"/>
      <c r="H14" s="1081"/>
      <c r="I14" s="1081"/>
      <c r="J14" s="1081"/>
      <c r="K14" s="1081"/>
      <c r="L14" s="1081"/>
      <c r="M14" s="1081"/>
      <c r="N14" s="1081"/>
      <c r="O14" s="1081"/>
      <c r="P14" s="1081"/>
      <c r="Q14" s="1081"/>
      <c r="R14" s="1081"/>
      <c r="S14" s="1081"/>
      <c r="T14" s="1081"/>
      <c r="U14" s="1081"/>
      <c r="V14" s="1081"/>
      <c r="W14" s="1081"/>
      <c r="X14" s="1081"/>
      <c r="Y14" s="1081"/>
      <c r="Z14" s="1081"/>
      <c r="AA14" s="1081"/>
      <c r="AB14" s="1081"/>
      <c r="AC14" s="1081"/>
      <c r="AD14" s="1081"/>
      <c r="AE14" s="1081"/>
    </row>
    <row r="15" spans="1:51" ht="15.6" customHeight="1">
      <c r="A15" s="1081"/>
      <c r="B15" s="1081"/>
      <c r="C15" s="1081"/>
      <c r="D15" s="1081"/>
      <c r="E15" s="1081"/>
      <c r="F15" s="1081"/>
      <c r="G15" s="1081"/>
      <c r="H15" s="1081"/>
      <c r="I15" s="1081"/>
      <c r="J15" s="1081"/>
      <c r="K15" s="1081"/>
      <c r="L15" s="1081"/>
      <c r="M15" s="1081"/>
      <c r="N15" s="1081"/>
      <c r="O15" s="1081"/>
      <c r="P15" s="1081"/>
      <c r="Q15" s="1081"/>
      <c r="R15" s="1081"/>
      <c r="S15" s="1081"/>
      <c r="T15" s="1081"/>
      <c r="U15" s="1081"/>
      <c r="V15" s="1081"/>
      <c r="W15" s="1081"/>
      <c r="X15" s="1081"/>
      <c r="Y15" s="1081"/>
      <c r="Z15" s="1081"/>
      <c r="AA15" s="1081"/>
      <c r="AB15" s="1081"/>
      <c r="AC15" s="1081"/>
      <c r="AD15" s="1081"/>
      <c r="AE15" s="1081"/>
    </row>
    <row r="16" spans="1:51" ht="15.6" customHeight="1">
      <c r="A16" s="1081"/>
      <c r="B16" s="1081"/>
      <c r="C16" s="1081"/>
      <c r="D16" s="1081"/>
      <c r="E16" s="1081"/>
      <c r="F16" s="1081"/>
      <c r="G16" s="1081"/>
      <c r="H16" s="1081"/>
      <c r="I16" s="1081"/>
      <c r="J16" s="1081"/>
      <c r="K16" s="1081"/>
      <c r="L16" s="1081"/>
      <c r="M16" s="1081"/>
      <c r="N16" s="1081"/>
      <c r="O16" s="1081"/>
      <c r="P16" s="1081"/>
      <c r="Q16" s="1081"/>
      <c r="R16" s="1081"/>
      <c r="S16" s="1081"/>
      <c r="T16" s="1081"/>
      <c r="U16" s="1081"/>
      <c r="V16" s="1081"/>
      <c r="W16" s="1081"/>
      <c r="X16" s="1081"/>
      <c r="Y16" s="1081"/>
      <c r="Z16" s="1081"/>
      <c r="AA16" s="1081"/>
      <c r="AB16" s="1081"/>
      <c r="AC16" s="1081"/>
      <c r="AD16" s="1081"/>
      <c r="AE16" s="1081"/>
    </row>
    <row r="17" spans="1:31" ht="15.6" customHeight="1">
      <c r="A17" s="1081"/>
      <c r="B17" s="1081"/>
      <c r="C17" s="1081"/>
      <c r="D17" s="1081"/>
      <c r="E17" s="1081"/>
      <c r="F17" s="1081"/>
      <c r="G17" s="1081"/>
      <c r="H17" s="1081"/>
      <c r="I17" s="1081"/>
      <c r="J17" s="1081"/>
      <c r="K17" s="1081"/>
      <c r="L17" s="1081"/>
      <c r="M17" s="1081"/>
      <c r="N17" s="1081"/>
      <c r="O17" s="1081"/>
      <c r="P17" s="1081"/>
      <c r="Q17" s="1081"/>
      <c r="R17" s="1081"/>
      <c r="S17" s="1081"/>
      <c r="T17" s="1081"/>
      <c r="U17" s="1081"/>
      <c r="V17" s="1081"/>
      <c r="W17" s="1081"/>
      <c r="X17" s="1081"/>
      <c r="Y17" s="1081"/>
      <c r="Z17" s="1081"/>
      <c r="AA17" s="1081"/>
      <c r="AB17" s="1081"/>
      <c r="AC17" s="1081"/>
      <c r="AD17" s="1081"/>
      <c r="AE17" s="1081"/>
    </row>
    <row r="18" spans="1:31" ht="15.6" customHeight="1"/>
    <row r="19" spans="1:31" ht="15.6" customHeight="1">
      <c r="P19" s="267" t="s">
        <v>1445</v>
      </c>
    </row>
    <row r="20" spans="1:31" ht="15.6" customHeight="1"/>
    <row r="21" spans="1:31" ht="15.6" customHeight="1">
      <c r="C21" s="1519" t="s">
        <v>1446</v>
      </c>
      <c r="D21" s="1521"/>
      <c r="E21" s="1521"/>
      <c r="F21" s="1521"/>
      <c r="G21" s="1521"/>
      <c r="H21" s="1521"/>
      <c r="I21" s="1308"/>
      <c r="J21" s="1522"/>
      <c r="K21" s="1258"/>
      <c r="L21" s="1258"/>
      <c r="M21" s="1258"/>
      <c r="N21" s="1258"/>
      <c r="O21" s="1258"/>
      <c r="P21" s="1258"/>
      <c r="Q21" s="1258"/>
      <c r="R21" s="1258"/>
      <c r="S21" s="1258"/>
      <c r="T21" s="1258"/>
      <c r="U21" s="1258"/>
      <c r="V21" s="1258"/>
      <c r="W21" s="1258"/>
      <c r="X21" s="1258"/>
      <c r="Y21" s="1258"/>
      <c r="Z21" s="1258"/>
      <c r="AA21" s="1258"/>
      <c r="AB21" s="1258"/>
      <c r="AC21" s="1258"/>
      <c r="AD21" s="1525"/>
    </row>
    <row r="22" spans="1:31" ht="15.6" customHeight="1">
      <c r="C22" s="1519" t="s">
        <v>1447</v>
      </c>
      <c r="D22" s="1521"/>
      <c r="E22" s="1521"/>
      <c r="F22" s="1521"/>
      <c r="G22" s="1521"/>
      <c r="H22" s="1521"/>
      <c r="I22" s="1308"/>
      <c r="J22" s="1522"/>
      <c r="K22" s="1258"/>
      <c r="L22" s="1258"/>
      <c r="M22" s="1258"/>
      <c r="N22" s="1258"/>
      <c r="O22" s="1258"/>
      <c r="P22" s="1258"/>
      <c r="Q22" s="1258"/>
      <c r="R22" s="1258"/>
      <c r="S22" s="1258"/>
      <c r="T22" s="1258"/>
      <c r="U22" s="1258"/>
      <c r="V22" s="1258"/>
      <c r="W22" s="1258"/>
      <c r="X22" s="1258"/>
      <c r="Y22" s="1258"/>
      <c r="Z22" s="1258"/>
      <c r="AA22" s="1258"/>
      <c r="AB22" s="1258"/>
      <c r="AC22" s="1258"/>
      <c r="AD22" s="1525"/>
    </row>
    <row r="23" spans="1:31" ht="15.6" customHeight="1">
      <c r="C23" s="1519" t="s">
        <v>1448</v>
      </c>
      <c r="D23" s="1521"/>
      <c r="E23" s="1521"/>
      <c r="F23" s="1521"/>
      <c r="G23" s="1521"/>
      <c r="H23" s="1521"/>
      <c r="I23" s="1308"/>
      <c r="J23" s="1522"/>
      <c r="K23" s="1258"/>
      <c r="L23" s="1258"/>
      <c r="M23" s="1258"/>
      <c r="N23" s="1258"/>
      <c r="O23" s="1258"/>
      <c r="P23" s="1258"/>
      <c r="Q23" s="1258"/>
      <c r="R23" s="1258"/>
      <c r="S23" s="1258"/>
      <c r="T23" s="1258"/>
      <c r="U23" s="1258"/>
      <c r="V23" s="1258"/>
      <c r="W23" s="1258"/>
      <c r="X23" s="1258"/>
      <c r="Y23" s="1258"/>
      <c r="Z23" s="1258"/>
      <c r="AA23" s="1258"/>
      <c r="AB23" s="1258"/>
      <c r="AC23" s="1258"/>
      <c r="AD23" s="1525"/>
    </row>
    <row r="24" spans="1:31" ht="15.6" customHeight="1">
      <c r="C24" s="1519" t="s">
        <v>519</v>
      </c>
      <c r="D24" s="1521"/>
      <c r="E24" s="1521"/>
      <c r="F24" s="1521"/>
      <c r="G24" s="1521"/>
      <c r="H24" s="1521"/>
      <c r="I24" s="1308"/>
      <c r="J24" s="1522"/>
      <c r="K24" s="1258"/>
      <c r="L24" s="1258"/>
      <c r="M24" s="1258"/>
      <c r="N24" s="1258"/>
      <c r="O24" s="1258"/>
      <c r="P24" s="1258"/>
      <c r="Q24" s="1258"/>
      <c r="R24" s="1258"/>
      <c r="S24" s="1258"/>
      <c r="T24" s="1258"/>
      <c r="U24" s="1258"/>
      <c r="V24" s="1258"/>
      <c r="W24" s="1258"/>
      <c r="X24" s="1258"/>
      <c r="Y24" s="1258"/>
      <c r="Z24" s="1258"/>
      <c r="AA24" s="1258"/>
      <c r="AB24" s="1258"/>
      <c r="AC24" s="1258"/>
      <c r="AD24" s="1525"/>
    </row>
    <row r="25" spans="1:31" ht="15.6" customHeight="1">
      <c r="C25" s="1519" t="s">
        <v>1449</v>
      </c>
      <c r="D25" s="1521"/>
      <c r="E25" s="1521"/>
      <c r="F25" s="1521"/>
      <c r="G25" s="1521"/>
      <c r="H25" s="1521"/>
      <c r="I25" s="1308"/>
      <c r="J25" s="1522"/>
      <c r="K25" s="1258"/>
      <c r="L25" s="1258"/>
      <c r="M25" s="1258"/>
      <c r="N25" s="1258"/>
      <c r="O25" s="1258"/>
      <c r="P25" s="1258"/>
      <c r="Q25" s="1258"/>
      <c r="R25" s="1258"/>
      <c r="S25" s="1258"/>
      <c r="T25" s="1258"/>
      <c r="U25" s="1258"/>
      <c r="V25" s="1258"/>
      <c r="W25" s="1258"/>
      <c r="X25" s="1258"/>
      <c r="Y25" s="1258"/>
      <c r="Z25" s="1258"/>
      <c r="AA25" s="1258"/>
      <c r="AB25" s="1258"/>
      <c r="AC25" s="1258"/>
      <c r="AD25" s="1525"/>
    </row>
    <row r="26" spans="1:31" ht="15.6" customHeight="1">
      <c r="C26" s="1520" t="s">
        <v>1451</v>
      </c>
      <c r="D26" s="1520"/>
      <c r="E26" s="1520"/>
      <c r="F26" s="1520"/>
      <c r="G26" s="1520"/>
      <c r="H26" s="1520"/>
      <c r="I26" s="1520"/>
      <c r="J26" s="1520"/>
      <c r="K26" s="1520"/>
      <c r="L26" s="1520"/>
      <c r="M26" s="1520"/>
      <c r="N26" s="1520"/>
      <c r="O26" s="1520"/>
      <c r="P26" s="1520"/>
      <c r="Q26" s="1520"/>
      <c r="R26" s="1520"/>
      <c r="S26" s="1520"/>
      <c r="T26" s="1520"/>
      <c r="U26" s="1520"/>
      <c r="V26" s="1520"/>
      <c r="W26" s="1520"/>
      <c r="X26" s="1520"/>
    </row>
    <row r="27" spans="1:31" ht="15.6" customHeight="1">
      <c r="C27" s="471" t="s">
        <v>180</v>
      </c>
      <c r="D27" s="471"/>
      <c r="E27" s="471"/>
      <c r="F27" s="471"/>
      <c r="G27" s="471"/>
      <c r="H27" s="471"/>
      <c r="I27" s="471"/>
      <c r="J27" s="471"/>
      <c r="K27" s="471"/>
      <c r="L27" s="471"/>
      <c r="M27" s="471"/>
      <c r="N27" s="471"/>
      <c r="O27" s="471"/>
      <c r="P27" s="471"/>
      <c r="Q27" s="471"/>
      <c r="R27" s="471"/>
      <c r="S27" s="471"/>
      <c r="T27" s="471"/>
      <c r="U27" s="471"/>
      <c r="V27" s="471"/>
      <c r="W27" s="471"/>
      <c r="X27" s="471"/>
    </row>
  </sheetData>
  <mergeCells count="17">
    <mergeCell ref="Z3:AE3"/>
    <mergeCell ref="Z8:AE8"/>
    <mergeCell ref="Z9:AE9"/>
    <mergeCell ref="A12:AG12"/>
    <mergeCell ref="C21:I21"/>
    <mergeCell ref="J21:AD21"/>
    <mergeCell ref="C22:I22"/>
    <mergeCell ref="J22:AD22"/>
    <mergeCell ref="C23:I23"/>
    <mergeCell ref="J23:AD23"/>
    <mergeCell ref="C24:I24"/>
    <mergeCell ref="J24:AD24"/>
    <mergeCell ref="C25:I25"/>
    <mergeCell ref="J25:AD25"/>
    <mergeCell ref="C26:X26"/>
    <mergeCell ref="C27:X27"/>
    <mergeCell ref="A14:AE17"/>
  </mergeCells>
  <phoneticPr fontId="7"/>
  <pageMargins left="0.7" right="0.7" top="0.75" bottom="0.75" header="0.3" footer="0.3"/>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17">
    <tabColor rgb="FFFFC000"/>
  </sheetPr>
  <dimension ref="A1:OB15"/>
  <sheetViews>
    <sheetView showGridLines="0" topLeftCell="A3" zoomScale="85" zoomScaleNormal="85" zoomScaleSheetLayoutView="85" workbookViewId="0">
      <pane xSplit="6" ySplit="12" topLeftCell="G15" activePane="bottomRight" state="frozen"/>
      <selection pane="topRight"/>
      <selection pane="bottomLeft"/>
      <selection pane="bottomRight" activeCell="A3" sqref="A3"/>
    </sheetView>
  </sheetViews>
  <sheetFormatPr defaultColWidth="10" defaultRowHeight="13.5"/>
  <cols>
    <col min="1" max="1" width="13.375" customWidth="1"/>
    <col min="5" max="5" width="15" customWidth="1"/>
    <col min="6" max="6" width="5.75" customWidth="1"/>
    <col min="7" max="7" width="4.375" customWidth="1"/>
    <col min="8" max="8" width="8" customWidth="1"/>
    <col min="9" max="9" width="5.25" customWidth="1"/>
    <col min="10" max="10" width="7.625" customWidth="1"/>
    <col min="11" max="13" width="5.25" customWidth="1"/>
    <col min="14" max="15" width="5.625" style="1526" customWidth="1"/>
    <col min="16" max="19" width="5.25" customWidth="1"/>
    <col min="20" max="20" width="6.375" customWidth="1"/>
    <col min="21" max="30" width="5.37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1526"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1526" customWidth="1"/>
    <col min="153" max="153" width="28" style="1526" customWidth="1"/>
    <col min="154" max="155" width="6.375" style="1526" customWidth="1"/>
    <col min="156" max="156" width="28" style="1526" customWidth="1"/>
    <col min="157" max="158" width="6.375" style="1526" customWidth="1"/>
    <col min="159" max="159" width="28" style="1526" customWidth="1"/>
    <col min="160" max="161" width="6.375" style="1526" customWidth="1"/>
    <col min="162" max="166" width="7.875" customWidth="1"/>
    <col min="167" max="167" width="7.875" style="1526" customWidth="1"/>
    <col min="168" max="168" width="6.125" style="1526" customWidth="1"/>
    <col min="169" max="176" width="6.25" style="1526" customWidth="1"/>
    <col min="177" max="177" width="9.125" style="1526" customWidth="1"/>
    <col min="178" max="188" width="6.25" style="1526" customWidth="1"/>
    <col min="189" max="189" width="10" style="1526"/>
    <col min="190" max="192" width="7.875" customWidth="1"/>
    <col min="193" max="193" width="7.875" style="1526" customWidth="1"/>
    <col min="194" max="195" width="7.875" customWidth="1"/>
    <col min="196" max="202" width="7.875" style="1526" customWidth="1"/>
    <col min="203" max="203" width="24.25" style="1526" customWidth="1"/>
    <col min="204" max="205" width="6.375" style="1526" customWidth="1"/>
    <col min="206" max="208" width="7.875" customWidth="1"/>
    <col min="209" max="209" width="7.875" style="1526" customWidth="1"/>
    <col min="210" max="210" width="24.25" style="1526" customWidth="1"/>
    <col min="211" max="212" width="6.75" style="1526" customWidth="1"/>
    <col min="213" max="215" width="7.875" customWidth="1"/>
    <col min="216" max="216" width="7.875" style="1526" customWidth="1"/>
    <col min="217" max="217" width="24.25" style="1526" customWidth="1"/>
    <col min="218" max="219" width="6.75" style="1526" customWidth="1"/>
    <col min="220" max="221" width="6.75" customWidth="1"/>
    <col min="222" max="222" width="10.875" customWidth="1"/>
    <col min="223" max="223" width="10.875" style="1526" customWidth="1"/>
    <col min="224" max="224" width="11.375" customWidth="1"/>
    <col min="225" max="230" width="11" customWidth="1"/>
    <col min="231" max="243" width="8" customWidth="1"/>
    <col min="244" max="244" width="8" style="1526" customWidth="1"/>
    <col min="246" max="257" width="7.875" customWidth="1"/>
    <col min="258" max="258" width="6.25" customWidth="1"/>
    <col min="259" max="259" width="6.75" customWidth="1"/>
    <col min="260" max="260" width="6.37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375" customWidth="1"/>
    <col min="316" max="391" width="8" customWidth="1"/>
    <col min="392" max="392" width="23.75" customWidth="1"/>
    <col min="393" max="395" width="8" customWidth="1"/>
  </cols>
  <sheetData>
    <row r="1" spans="1:392" hidden="1">
      <c r="A1" s="1530" t="s">
        <v>1355</v>
      </c>
      <c r="B1" s="1530" t="s">
        <v>1452</v>
      </c>
      <c r="C1" s="1530" t="s">
        <v>1453</v>
      </c>
      <c r="D1" s="1530" t="s">
        <v>1455</v>
      </c>
      <c r="E1" s="1530" t="s">
        <v>1457</v>
      </c>
      <c r="F1" s="1530" t="s">
        <v>1459</v>
      </c>
      <c r="G1" s="1530" t="s">
        <v>1460</v>
      </c>
      <c r="H1" s="1530" t="s">
        <v>474</v>
      </c>
      <c r="I1" s="1530" t="s">
        <v>1152</v>
      </c>
      <c r="J1" s="1530" t="s">
        <v>1461</v>
      </c>
      <c r="K1" s="1530" t="s">
        <v>5</v>
      </c>
      <c r="L1" s="1530" t="s">
        <v>619</v>
      </c>
      <c r="M1" s="1530" t="s">
        <v>1234</v>
      </c>
      <c r="N1" s="1530" t="s">
        <v>747</v>
      </c>
      <c r="O1" s="1530" t="s">
        <v>314</v>
      </c>
      <c r="P1" s="1530" t="s">
        <v>831</v>
      </c>
      <c r="Q1" s="1530" t="s">
        <v>1462</v>
      </c>
      <c r="R1" s="1530" t="s">
        <v>1463</v>
      </c>
      <c r="S1" s="1530" t="s">
        <v>1465</v>
      </c>
      <c r="T1" s="1530" t="s">
        <v>1426</v>
      </c>
      <c r="U1" s="1530" t="s">
        <v>433</v>
      </c>
      <c r="V1" s="1530" t="s">
        <v>1466</v>
      </c>
      <c r="W1" s="1530" t="s">
        <v>1442</v>
      </c>
      <c r="X1" s="1530" t="s">
        <v>1467</v>
      </c>
      <c r="Y1" s="1530" t="s">
        <v>944</v>
      </c>
      <c r="Z1" s="1530" t="s">
        <v>1468</v>
      </c>
      <c r="AA1" s="1530" t="s">
        <v>12</v>
      </c>
      <c r="AB1" s="1530" t="s">
        <v>1470</v>
      </c>
      <c r="AC1" s="1530" t="s">
        <v>1471</v>
      </c>
      <c r="AD1" s="1530" t="s">
        <v>1472</v>
      </c>
      <c r="AE1" s="1530" t="s">
        <v>1433</v>
      </c>
      <c r="AF1" s="1530" t="s">
        <v>1473</v>
      </c>
      <c r="AG1" s="1530" t="s">
        <v>1474</v>
      </c>
      <c r="AH1" s="1530" t="s">
        <v>1476</v>
      </c>
      <c r="AI1" s="1530" t="s">
        <v>1477</v>
      </c>
      <c r="AJ1" s="1530" t="s">
        <v>1480</v>
      </c>
      <c r="AK1" s="1530" t="s">
        <v>458</v>
      </c>
      <c r="AL1" s="1530" t="s">
        <v>1072</v>
      </c>
      <c r="AM1" s="1530" t="s">
        <v>1482</v>
      </c>
      <c r="AN1" s="1530" t="s">
        <v>448</v>
      </c>
      <c r="AO1" s="1530" t="s">
        <v>1484</v>
      </c>
      <c r="AP1" s="1530" t="s">
        <v>1487</v>
      </c>
      <c r="AQ1" s="1530" t="s">
        <v>1488</v>
      </c>
      <c r="AR1" s="1530" t="s">
        <v>734</v>
      </c>
      <c r="AS1" s="1530" t="s">
        <v>1489</v>
      </c>
      <c r="AT1" s="1530" t="s">
        <v>1493</v>
      </c>
      <c r="AU1" s="1530" t="s">
        <v>1475</v>
      </c>
      <c r="AV1" s="1530" t="s">
        <v>1120</v>
      </c>
      <c r="AW1" s="1530" t="s">
        <v>1495</v>
      </c>
      <c r="AX1" s="1530" t="s">
        <v>900</v>
      </c>
      <c r="AY1" s="1530" t="s">
        <v>299</v>
      </c>
      <c r="AZ1" s="1530" t="s">
        <v>1497</v>
      </c>
      <c r="BA1" s="1530" t="s">
        <v>1498</v>
      </c>
      <c r="BB1" s="1530" t="s">
        <v>1499</v>
      </c>
      <c r="BC1" s="1530" t="s">
        <v>1500</v>
      </c>
      <c r="BD1" s="1530" t="s">
        <v>1502</v>
      </c>
      <c r="BE1" s="1530" t="s">
        <v>1504</v>
      </c>
      <c r="BF1" s="1530" t="s">
        <v>1506</v>
      </c>
      <c r="BG1" s="1530" t="s">
        <v>1507</v>
      </c>
      <c r="BH1" s="1530" t="s">
        <v>935</v>
      </c>
      <c r="BI1" s="1530" t="s">
        <v>1424</v>
      </c>
      <c r="BJ1" s="1530" t="s">
        <v>1241</v>
      </c>
      <c r="BK1" s="1530" t="s">
        <v>1509</v>
      </c>
      <c r="BL1" s="1530" t="s">
        <v>766</v>
      </c>
      <c r="BM1" s="1530" t="s">
        <v>1379</v>
      </c>
      <c r="BN1" s="1530" t="s">
        <v>1512</v>
      </c>
      <c r="BO1" s="1530" t="s">
        <v>1381</v>
      </c>
      <c r="BP1" s="1530" t="s">
        <v>215</v>
      </c>
      <c r="BQ1" s="1530" t="s">
        <v>1515</v>
      </c>
      <c r="BR1" s="1530" t="s">
        <v>1516</v>
      </c>
      <c r="BS1" s="1530" t="s">
        <v>641</v>
      </c>
      <c r="BT1" s="1530" t="s">
        <v>1108</v>
      </c>
      <c r="BU1" s="1530" t="s">
        <v>1146</v>
      </c>
      <c r="BV1" s="1530" t="s">
        <v>1517</v>
      </c>
      <c r="BW1" s="1530" t="s">
        <v>1519</v>
      </c>
      <c r="BX1" s="1530" t="s">
        <v>1520</v>
      </c>
      <c r="BY1" s="1530" t="s">
        <v>1521</v>
      </c>
      <c r="BZ1" s="1530" t="s">
        <v>1020</v>
      </c>
      <c r="CA1" s="1530" t="s">
        <v>903</v>
      </c>
      <c r="CB1" s="1530" t="s">
        <v>1522</v>
      </c>
      <c r="CC1" s="1530" t="s">
        <v>1523</v>
      </c>
      <c r="CD1" s="1530" t="s">
        <v>1524</v>
      </c>
      <c r="CE1" s="1530" t="s">
        <v>1525</v>
      </c>
      <c r="CF1" s="1530" t="s">
        <v>1364</v>
      </c>
      <c r="CG1" s="1530" t="s">
        <v>536</v>
      </c>
      <c r="CH1" s="1530" t="s">
        <v>1526</v>
      </c>
      <c r="CI1" s="1530" t="s">
        <v>1527</v>
      </c>
      <c r="CJ1" s="1530" t="s">
        <v>459</v>
      </c>
      <c r="CK1" s="1530" t="s">
        <v>1528</v>
      </c>
      <c r="CL1" s="1530" t="s">
        <v>1485</v>
      </c>
      <c r="CM1" s="1530" t="s">
        <v>283</v>
      </c>
      <c r="CN1" s="1530" t="s">
        <v>1529</v>
      </c>
      <c r="CO1" s="1530" t="s">
        <v>1531</v>
      </c>
      <c r="CP1" s="1530" t="s">
        <v>1532</v>
      </c>
      <c r="CQ1" s="1530" t="s">
        <v>1356</v>
      </c>
      <c r="CR1" s="1530" t="s">
        <v>1533</v>
      </c>
      <c r="CS1" s="1530" t="s">
        <v>1535</v>
      </c>
      <c r="CT1" s="1530" t="s">
        <v>1227</v>
      </c>
      <c r="CU1" s="1530" t="s">
        <v>1417</v>
      </c>
      <c r="CV1" s="1530" t="s">
        <v>1537</v>
      </c>
      <c r="CW1" s="1530" t="s">
        <v>1539</v>
      </c>
      <c r="CX1" s="1530" t="s">
        <v>1541</v>
      </c>
      <c r="CY1" s="1530" t="s">
        <v>1542</v>
      </c>
      <c r="CZ1" s="1530" t="s">
        <v>1543</v>
      </c>
      <c r="DA1" s="1530" t="s">
        <v>120</v>
      </c>
      <c r="DB1" s="1530" t="s">
        <v>1545</v>
      </c>
      <c r="DC1" s="1530" t="s">
        <v>1547</v>
      </c>
      <c r="DD1" s="1530" t="s">
        <v>527</v>
      </c>
      <c r="DE1" s="1530" t="s">
        <v>1548</v>
      </c>
      <c r="DF1" s="1530" t="s">
        <v>1550</v>
      </c>
      <c r="DG1" s="1530" t="s">
        <v>1551</v>
      </c>
      <c r="DH1" s="1530" t="s">
        <v>782</v>
      </c>
      <c r="DI1" s="1530" t="s">
        <v>252</v>
      </c>
      <c r="DJ1" s="1530" t="s">
        <v>1554</v>
      </c>
      <c r="DK1" s="1530" t="s">
        <v>708</v>
      </c>
      <c r="DL1" s="1530" t="s">
        <v>1555</v>
      </c>
      <c r="DM1" s="1530" t="s">
        <v>1221</v>
      </c>
      <c r="DN1" s="1530" t="s">
        <v>769</v>
      </c>
      <c r="DO1" s="1530" t="s">
        <v>1556</v>
      </c>
      <c r="DP1" s="1530" t="s">
        <v>951</v>
      </c>
      <c r="DQ1" s="1530" t="s">
        <v>1296</v>
      </c>
      <c r="DR1" s="1530" t="s">
        <v>1557</v>
      </c>
      <c r="DS1" s="1530" t="s">
        <v>28</v>
      </c>
      <c r="DT1" s="1530" t="s">
        <v>1538</v>
      </c>
      <c r="DU1" s="1530" t="s">
        <v>1558</v>
      </c>
      <c r="DV1" s="1530" t="s">
        <v>1559</v>
      </c>
      <c r="DW1" s="1530" t="s">
        <v>1560</v>
      </c>
      <c r="DX1" s="1530" t="s">
        <v>1562</v>
      </c>
      <c r="DY1" s="1530" t="s">
        <v>789</v>
      </c>
      <c r="DZ1" s="1530" t="s">
        <v>1249</v>
      </c>
      <c r="EA1" s="1530" t="s">
        <v>1565</v>
      </c>
      <c r="EB1" s="1530" t="s">
        <v>1566</v>
      </c>
      <c r="EC1" s="1530" t="s">
        <v>1568</v>
      </c>
      <c r="ED1" s="1530" t="s">
        <v>1570</v>
      </c>
      <c r="EE1" s="1530" t="s">
        <v>1572</v>
      </c>
      <c r="EF1" s="1530" t="s">
        <v>1574</v>
      </c>
      <c r="EG1" s="1530" t="s">
        <v>1575</v>
      </c>
      <c r="EH1" s="1530" t="s">
        <v>1578</v>
      </c>
      <c r="EI1" s="1530" t="s">
        <v>799</v>
      </c>
      <c r="EJ1" s="1530" t="s">
        <v>1335</v>
      </c>
      <c r="EK1" s="1530" t="s">
        <v>1165</v>
      </c>
      <c r="EL1" s="1530" t="s">
        <v>1580</v>
      </c>
      <c r="EM1" s="1530" t="s">
        <v>1581</v>
      </c>
      <c r="EN1" s="1530" t="s">
        <v>1298</v>
      </c>
      <c r="EO1" s="1530" t="s">
        <v>1583</v>
      </c>
      <c r="EP1" s="1530" t="s">
        <v>1585</v>
      </c>
      <c r="EQ1" s="1530" t="s">
        <v>1586</v>
      </c>
      <c r="ER1" s="1530" t="s">
        <v>1588</v>
      </c>
      <c r="ES1" s="1530" t="s">
        <v>1589</v>
      </c>
      <c r="ET1" s="1530" t="s">
        <v>1590</v>
      </c>
      <c r="EU1" s="1530" t="s">
        <v>977</v>
      </c>
      <c r="EV1" s="1530" t="s">
        <v>1592</v>
      </c>
      <c r="EW1" s="1530" t="s">
        <v>1178</v>
      </c>
      <c r="EX1" s="1530" t="s">
        <v>959</v>
      </c>
      <c r="EY1" s="1530" t="s">
        <v>988</v>
      </c>
      <c r="EZ1" s="1530" t="s">
        <v>3</v>
      </c>
      <c r="FA1" s="1530" t="s">
        <v>1593</v>
      </c>
      <c r="FB1" s="1530" t="s">
        <v>1594</v>
      </c>
      <c r="FC1" s="1530" t="s">
        <v>1080</v>
      </c>
      <c r="FD1" s="1530" t="s">
        <v>1595</v>
      </c>
      <c r="FE1" s="1530" t="s">
        <v>1078</v>
      </c>
      <c r="FF1" s="1530" t="s">
        <v>1599</v>
      </c>
      <c r="FG1" s="1530" t="s">
        <v>1262</v>
      </c>
      <c r="FH1" s="1530" t="s">
        <v>781</v>
      </c>
      <c r="FI1" s="1530" t="s">
        <v>1600</v>
      </c>
      <c r="FJ1" s="1530" t="s">
        <v>1601</v>
      </c>
      <c r="FK1" s="1530" t="s">
        <v>611</v>
      </c>
      <c r="FL1" s="1530" t="s">
        <v>1602</v>
      </c>
      <c r="FM1" s="1530" t="s">
        <v>1406</v>
      </c>
      <c r="FN1" s="1530" t="s">
        <v>1359</v>
      </c>
      <c r="FO1" s="1530" t="s">
        <v>868</v>
      </c>
      <c r="FP1" s="1530" t="s">
        <v>1603</v>
      </c>
      <c r="FQ1" s="1530" t="s">
        <v>1604</v>
      </c>
      <c r="FR1" s="1530" t="s">
        <v>890</v>
      </c>
      <c r="FS1" s="1530" t="s">
        <v>1210</v>
      </c>
      <c r="FT1" s="1530" t="s">
        <v>1605</v>
      </c>
      <c r="FU1" s="1530" t="s">
        <v>1606</v>
      </c>
      <c r="FV1" s="1530" t="s">
        <v>518</v>
      </c>
      <c r="FW1" s="1530" t="s">
        <v>1608</v>
      </c>
      <c r="FX1" s="1530" t="s">
        <v>1609</v>
      </c>
      <c r="FY1" s="1530" t="s">
        <v>844</v>
      </c>
      <c r="FZ1" s="1530" t="s">
        <v>1613</v>
      </c>
      <c r="GA1" s="1530" t="s">
        <v>1496</v>
      </c>
      <c r="GB1" s="1530" t="s">
        <v>1615</v>
      </c>
      <c r="GC1" s="1530" t="s">
        <v>1292</v>
      </c>
      <c r="GD1" s="1530" t="s">
        <v>1128</v>
      </c>
      <c r="GE1" s="1530" t="s">
        <v>258</v>
      </c>
      <c r="GF1" s="1530" t="s">
        <v>1617</v>
      </c>
      <c r="GG1" s="1530" t="s">
        <v>366</v>
      </c>
      <c r="GH1" s="1530" t="s">
        <v>294</v>
      </c>
      <c r="GI1" s="1530" t="s">
        <v>577</v>
      </c>
      <c r="GJ1" s="1530" t="s">
        <v>739</v>
      </c>
      <c r="GK1" s="1530" t="s">
        <v>1486</v>
      </c>
      <c r="GL1" s="1530" t="s">
        <v>1536</v>
      </c>
      <c r="GM1" s="1530" t="s">
        <v>1619</v>
      </c>
      <c r="GN1" s="1530" t="s">
        <v>737</v>
      </c>
      <c r="GO1" s="1530" t="s">
        <v>1620</v>
      </c>
      <c r="GP1" s="1530" t="s">
        <v>1621</v>
      </c>
      <c r="GQ1" s="1530" t="s">
        <v>1483</v>
      </c>
      <c r="GR1" s="1530" t="s">
        <v>1623</v>
      </c>
      <c r="GS1" s="1530" t="s">
        <v>1624</v>
      </c>
      <c r="GT1" s="1530" t="s">
        <v>79</v>
      </c>
      <c r="GU1" s="1530" t="s">
        <v>1625</v>
      </c>
      <c r="GV1" s="1530" t="s">
        <v>1166</v>
      </c>
      <c r="GW1" s="1530" t="s">
        <v>1626</v>
      </c>
      <c r="GX1" s="1530" t="s">
        <v>1627</v>
      </c>
      <c r="GY1" s="1530" t="s">
        <v>862</v>
      </c>
      <c r="GZ1" s="1530" t="s">
        <v>1628</v>
      </c>
      <c r="HA1" s="1530" t="s">
        <v>1629</v>
      </c>
      <c r="HB1" s="1530" t="s">
        <v>1630</v>
      </c>
      <c r="HC1" s="1530" t="s">
        <v>775</v>
      </c>
      <c r="HD1" s="1530" t="s">
        <v>1113</v>
      </c>
      <c r="HE1" s="1530" t="s">
        <v>1632</v>
      </c>
      <c r="HF1" s="1530" t="s">
        <v>514</v>
      </c>
      <c r="HG1" s="1530" t="s">
        <v>1634</v>
      </c>
      <c r="HH1" s="1530" t="s">
        <v>907</v>
      </c>
      <c r="HI1" s="1530" t="s">
        <v>385</v>
      </c>
      <c r="HJ1" s="1530" t="s">
        <v>1635</v>
      </c>
      <c r="HK1" s="1530" t="s">
        <v>830</v>
      </c>
      <c r="HL1" s="1530" t="s">
        <v>1636</v>
      </c>
      <c r="HM1" s="1530" t="s">
        <v>1637</v>
      </c>
      <c r="HN1" s="1530" t="s">
        <v>1640</v>
      </c>
      <c r="HO1" s="1530" t="s">
        <v>1372</v>
      </c>
      <c r="HP1" s="1530" t="s">
        <v>1610</v>
      </c>
      <c r="HQ1" s="1530" t="s">
        <v>1642</v>
      </c>
      <c r="HR1" s="1530" t="s">
        <v>1644</v>
      </c>
      <c r="HS1" s="1530" t="s">
        <v>1454</v>
      </c>
      <c r="HT1" s="1530" t="s">
        <v>1646</v>
      </c>
      <c r="HU1" s="1530" t="s">
        <v>1450</v>
      </c>
      <c r="HV1" s="1530" t="s">
        <v>1647</v>
      </c>
      <c r="HW1" s="1530" t="s">
        <v>1648</v>
      </c>
      <c r="HX1" s="1530" t="s">
        <v>1212</v>
      </c>
      <c r="HY1" s="1530" t="s">
        <v>1649</v>
      </c>
      <c r="HZ1" s="1530" t="s">
        <v>1650</v>
      </c>
      <c r="IA1" s="1530" t="s">
        <v>387</v>
      </c>
      <c r="IB1" s="1530" t="s">
        <v>720</v>
      </c>
      <c r="IC1" s="1530" t="s">
        <v>1505</v>
      </c>
      <c r="ID1" s="1530" t="s">
        <v>1651</v>
      </c>
      <c r="IE1" s="1530" t="s">
        <v>201</v>
      </c>
      <c r="IF1" s="1530" t="s">
        <v>861</v>
      </c>
      <c r="IG1" s="1530" t="s">
        <v>1653</v>
      </c>
      <c r="IH1" s="1530" t="s">
        <v>420</v>
      </c>
      <c r="II1" s="1530" t="s">
        <v>1655</v>
      </c>
      <c r="IJ1" s="1530" t="s">
        <v>1656</v>
      </c>
      <c r="IK1" s="1530" t="s">
        <v>1657</v>
      </c>
      <c r="IL1" s="1530" t="s">
        <v>246</v>
      </c>
      <c r="IM1" s="1530" t="s">
        <v>1645</v>
      </c>
      <c r="IN1" s="1530" t="s">
        <v>558</v>
      </c>
      <c r="IO1" s="1530" t="s">
        <v>1659</v>
      </c>
      <c r="IP1" s="1530" t="s">
        <v>1662</v>
      </c>
      <c r="IQ1" s="1530" t="s">
        <v>1469</v>
      </c>
      <c r="IR1" s="1530" t="s">
        <v>1664</v>
      </c>
      <c r="IS1" s="1530" t="s">
        <v>804</v>
      </c>
      <c r="IT1" s="1530" t="s">
        <v>1665</v>
      </c>
      <c r="IU1" s="1530" t="s">
        <v>889</v>
      </c>
      <c r="IV1" s="1530" t="s">
        <v>690</v>
      </c>
      <c r="IW1" s="1530" t="s">
        <v>1666</v>
      </c>
      <c r="IX1" s="1530" t="s">
        <v>1668</v>
      </c>
      <c r="IY1" s="1530" t="s">
        <v>1670</v>
      </c>
      <c r="IZ1" s="1530" t="s">
        <v>1671</v>
      </c>
      <c r="JA1" s="1530" t="s">
        <v>1672</v>
      </c>
      <c r="JB1" s="1530" t="s">
        <v>1611</v>
      </c>
      <c r="JC1" s="1530" t="s">
        <v>1492</v>
      </c>
      <c r="JD1" s="1530" t="s">
        <v>318</v>
      </c>
      <c r="JE1" s="1530" t="s">
        <v>1546</v>
      </c>
      <c r="JF1" s="1530" t="s">
        <v>1673</v>
      </c>
      <c r="JG1" s="1530" t="s">
        <v>1674</v>
      </c>
      <c r="JH1" s="1530" t="s">
        <v>322</v>
      </c>
      <c r="JI1" s="1530" t="s">
        <v>175</v>
      </c>
      <c r="JJ1" s="1530" t="s">
        <v>811</v>
      </c>
      <c r="JK1" s="1530" t="s">
        <v>1675</v>
      </c>
      <c r="JL1" s="1530" t="s">
        <v>1676</v>
      </c>
      <c r="JM1" s="1530" t="s">
        <v>1679</v>
      </c>
      <c r="JN1" s="1530" t="s">
        <v>1360</v>
      </c>
      <c r="JO1" s="1530" t="s">
        <v>803</v>
      </c>
      <c r="JP1" s="1530" t="s">
        <v>472</v>
      </c>
      <c r="JQ1" s="1530" t="s">
        <v>1293</v>
      </c>
      <c r="JR1" s="1530" t="s">
        <v>847</v>
      </c>
      <c r="JS1" s="1530" t="s">
        <v>1681</v>
      </c>
      <c r="JT1" s="1530" t="s">
        <v>1345</v>
      </c>
      <c r="JU1" s="1530" t="s">
        <v>1682</v>
      </c>
      <c r="JV1" s="1530" t="s">
        <v>1684</v>
      </c>
      <c r="JW1" s="1530" t="s">
        <v>1685</v>
      </c>
      <c r="JX1" s="1530" t="s">
        <v>1686</v>
      </c>
      <c r="JY1" s="1530" t="s">
        <v>383</v>
      </c>
      <c r="JZ1" s="1530" t="s">
        <v>20</v>
      </c>
      <c r="KA1" s="1530" t="s">
        <v>1687</v>
      </c>
      <c r="KB1" s="1530" t="s">
        <v>1688</v>
      </c>
      <c r="KC1" s="1530" t="s">
        <v>1618</v>
      </c>
      <c r="KD1" s="1530" t="s">
        <v>1689</v>
      </c>
      <c r="KE1" s="1530" t="s">
        <v>1690</v>
      </c>
      <c r="KF1" s="1530" t="s">
        <v>1691</v>
      </c>
      <c r="KG1" s="1530" t="s">
        <v>1622</v>
      </c>
      <c r="KH1" s="1530" t="s">
        <v>1304</v>
      </c>
      <c r="KI1" s="1530" t="s">
        <v>1693</v>
      </c>
      <c r="KJ1" s="1530" t="s">
        <v>1694</v>
      </c>
      <c r="KK1" s="1530" t="s">
        <v>1695</v>
      </c>
      <c r="KL1" s="1530" t="s">
        <v>974</v>
      </c>
      <c r="KM1" s="1530" t="s">
        <v>1240</v>
      </c>
      <c r="KN1" s="1530" t="s">
        <v>1696</v>
      </c>
      <c r="KO1" s="1530" t="s">
        <v>1697</v>
      </c>
      <c r="KP1" s="1530" t="s">
        <v>1698</v>
      </c>
      <c r="KQ1" s="1530" t="s">
        <v>1700</v>
      </c>
      <c r="KR1" s="1530" t="s">
        <v>1596</v>
      </c>
      <c r="KS1" s="1530" t="s">
        <v>370</v>
      </c>
      <c r="KT1" s="1530" t="s">
        <v>1701</v>
      </c>
      <c r="KU1" s="1530" t="s">
        <v>1702</v>
      </c>
      <c r="KV1" s="1530" t="s">
        <v>1652</v>
      </c>
      <c r="KW1" s="1530" t="s">
        <v>82</v>
      </c>
      <c r="KX1" s="1530" t="s">
        <v>328</v>
      </c>
      <c r="KY1" s="1530"/>
      <c r="KZ1" s="1530"/>
      <c r="LA1" s="1530"/>
      <c r="LB1" s="1530" t="s">
        <v>1703</v>
      </c>
      <c r="LC1" s="1530" t="s">
        <v>1704</v>
      </c>
      <c r="LD1" s="1530" t="s">
        <v>1705</v>
      </c>
      <c r="LE1" s="1530" t="s">
        <v>1706</v>
      </c>
      <c r="LF1" s="1530" t="s">
        <v>1708</v>
      </c>
      <c r="LG1" s="1530" t="s">
        <v>1247</v>
      </c>
      <c r="LH1" s="1530" t="s">
        <v>1712</v>
      </c>
      <c r="LI1" s="1530" t="s">
        <v>1714</v>
      </c>
      <c r="LJ1" s="1530" t="s">
        <v>1715</v>
      </c>
      <c r="LK1" s="1530" t="s">
        <v>1716</v>
      </c>
      <c r="LL1" s="1530" t="s">
        <v>1718</v>
      </c>
      <c r="LM1" s="1530" t="s">
        <v>1719</v>
      </c>
      <c r="LN1" s="1530" t="s">
        <v>6</v>
      </c>
      <c r="LO1" s="1530" t="s">
        <v>1391</v>
      </c>
      <c r="LP1" s="1530" t="s">
        <v>1721</v>
      </c>
      <c r="LQ1" s="1530" t="s">
        <v>1722</v>
      </c>
      <c r="LR1" s="1530" t="s">
        <v>1709</v>
      </c>
      <c r="LS1" s="1530" t="s">
        <v>1723</v>
      </c>
      <c r="LT1" s="1530" t="s">
        <v>171</v>
      </c>
      <c r="LU1" s="1530" t="s">
        <v>1724</v>
      </c>
      <c r="LV1" s="1530" t="s">
        <v>568</v>
      </c>
      <c r="LW1" s="1530" t="s">
        <v>1725</v>
      </c>
      <c r="LX1" s="1530" t="s">
        <v>1726</v>
      </c>
      <c r="LY1" s="1530" t="s">
        <v>205</v>
      </c>
      <c r="LZ1" s="1530" t="s">
        <v>540</v>
      </c>
      <c r="MA1" s="1530" t="s">
        <v>1727</v>
      </c>
      <c r="MB1" s="1530" t="s">
        <v>1730</v>
      </c>
      <c r="MC1" s="1530" t="s">
        <v>1732</v>
      </c>
      <c r="MD1" s="1530" t="s">
        <v>880</v>
      </c>
      <c r="ME1" s="1530" t="s">
        <v>249</v>
      </c>
      <c r="MF1" s="1530" t="s">
        <v>1733</v>
      </c>
      <c r="MG1" s="1530" t="s">
        <v>1734</v>
      </c>
      <c r="MH1" s="1530" t="s">
        <v>758</v>
      </c>
      <c r="MN1" s="1530" t="s">
        <v>1714</v>
      </c>
      <c r="MP1" s="1867"/>
    </row>
    <row r="2" spans="1:392" s="1527" customFormat="1" ht="14.25" hidden="1">
      <c r="A2" s="1527">
        <f>SUBTOTAL(2,A15:A3562)</f>
        <v>0</v>
      </c>
      <c r="H2" s="1527">
        <f>SUBTOTAL(3,H15:H15)</f>
        <v>1</v>
      </c>
      <c r="I2" s="1527">
        <f>SUBTOTAL(2,I15:I3551)</f>
        <v>1</v>
      </c>
      <c r="J2" s="1527">
        <f>SUBTOTAL(2,J15:J3551)</f>
        <v>0</v>
      </c>
      <c r="K2" s="1560">
        <f t="shared" ref="K2:AD2" si="0">SUBTOTAL(9,K15:K15)</f>
        <v>19</v>
      </c>
      <c r="L2" s="1560">
        <f t="shared" si="0"/>
        <v>4</v>
      </c>
      <c r="M2" s="1560">
        <f t="shared" si="0"/>
        <v>10</v>
      </c>
      <c r="N2" s="1560">
        <f t="shared" si="0"/>
        <v>3</v>
      </c>
      <c r="O2" s="1560">
        <f t="shared" si="0"/>
        <v>2</v>
      </c>
      <c r="P2" s="1560">
        <f t="shared" si="0"/>
        <v>1</v>
      </c>
      <c r="Q2" s="1560">
        <f t="shared" si="0"/>
        <v>0</v>
      </c>
      <c r="R2" s="1560">
        <f t="shared" si="0"/>
        <v>3</v>
      </c>
      <c r="S2" s="1560">
        <f t="shared" si="0"/>
        <v>0</v>
      </c>
      <c r="T2" s="1560">
        <f t="shared" si="0"/>
        <v>13</v>
      </c>
      <c r="U2" s="1560">
        <f t="shared" si="0"/>
        <v>1</v>
      </c>
      <c r="V2" s="1560">
        <f t="shared" si="0"/>
        <v>2</v>
      </c>
      <c r="W2" s="1560">
        <f t="shared" si="0"/>
        <v>2</v>
      </c>
      <c r="X2" s="1560">
        <f t="shared" si="0"/>
        <v>1</v>
      </c>
      <c r="Y2" s="1560">
        <f t="shared" si="0"/>
        <v>2</v>
      </c>
      <c r="Z2" s="1560">
        <f t="shared" si="0"/>
        <v>2</v>
      </c>
      <c r="AA2" s="1560">
        <f t="shared" si="0"/>
        <v>2</v>
      </c>
      <c r="AB2" s="1560">
        <f t="shared" si="0"/>
        <v>0</v>
      </c>
      <c r="AC2" s="1560">
        <f t="shared" si="0"/>
        <v>1</v>
      </c>
      <c r="AD2" s="1560">
        <f t="shared" si="0"/>
        <v>0</v>
      </c>
      <c r="AE2" s="1560"/>
      <c r="AF2" s="1560">
        <f t="shared" ref="AF2:DV2" si="1">SUBTOTAL(9,AF15:AF3551)</f>
        <v>41962</v>
      </c>
      <c r="AG2" s="1560">
        <f t="shared" si="1"/>
        <v>41962</v>
      </c>
      <c r="AH2" s="1560">
        <f t="shared" si="1"/>
        <v>24248</v>
      </c>
      <c r="AI2" s="1560">
        <f t="shared" si="1"/>
        <v>17714</v>
      </c>
      <c r="AJ2" s="1560">
        <f t="shared" si="1"/>
        <v>0</v>
      </c>
      <c r="AK2" s="1560">
        <f t="shared" si="1"/>
        <v>0</v>
      </c>
      <c r="AL2" s="1560">
        <f t="shared" si="1"/>
        <v>0</v>
      </c>
      <c r="AM2" s="1560">
        <f t="shared" si="1"/>
        <v>0</v>
      </c>
      <c r="AN2" s="1560">
        <f t="shared" si="1"/>
        <v>0</v>
      </c>
      <c r="AO2" s="1560">
        <f t="shared" si="1"/>
        <v>0</v>
      </c>
      <c r="AP2" s="1560">
        <f t="shared" si="1"/>
        <v>0</v>
      </c>
      <c r="AQ2" s="1560">
        <f t="shared" si="1"/>
        <v>0</v>
      </c>
      <c r="AR2" s="1560">
        <f t="shared" si="1"/>
        <v>0</v>
      </c>
      <c r="AS2" s="1560">
        <f t="shared" si="1"/>
        <v>0</v>
      </c>
      <c r="AT2" s="1560">
        <f t="shared" si="1"/>
        <v>0</v>
      </c>
      <c r="AU2" s="1560">
        <f t="shared" si="1"/>
        <v>0</v>
      </c>
      <c r="AV2" s="1560">
        <f t="shared" si="1"/>
        <v>0</v>
      </c>
      <c r="AW2" s="1560">
        <f t="shared" si="1"/>
        <v>0</v>
      </c>
      <c r="AX2" s="1560">
        <f t="shared" si="1"/>
        <v>0</v>
      </c>
      <c r="AY2" s="1560">
        <f t="shared" si="1"/>
        <v>0</v>
      </c>
      <c r="AZ2" s="1560">
        <f t="shared" si="1"/>
        <v>0</v>
      </c>
      <c r="BA2" s="1560">
        <f t="shared" si="1"/>
        <v>0</v>
      </c>
      <c r="BB2" s="1560">
        <f t="shared" si="1"/>
        <v>0</v>
      </c>
      <c r="BC2" s="1560">
        <f t="shared" si="1"/>
        <v>0</v>
      </c>
      <c r="BD2" s="1560">
        <f t="shared" si="1"/>
        <v>0</v>
      </c>
      <c r="BE2" s="1560">
        <f t="shared" si="1"/>
        <v>0</v>
      </c>
      <c r="BF2" s="1560">
        <f t="shared" si="1"/>
        <v>0</v>
      </c>
      <c r="BG2" s="1560">
        <f t="shared" si="1"/>
        <v>0</v>
      </c>
      <c r="BH2" s="1560">
        <f t="shared" si="1"/>
        <v>0</v>
      </c>
      <c r="BI2" s="1560">
        <f t="shared" si="1"/>
        <v>41962</v>
      </c>
      <c r="BJ2" s="1560">
        <f t="shared" si="1"/>
        <v>41962</v>
      </c>
      <c r="BK2" s="1560">
        <f t="shared" si="1"/>
        <v>24248</v>
      </c>
      <c r="BL2" s="1560">
        <f t="shared" si="1"/>
        <v>17714</v>
      </c>
      <c r="BM2" s="1560">
        <f t="shared" si="1"/>
        <v>0</v>
      </c>
      <c r="BN2" s="1560">
        <f t="shared" si="1"/>
        <v>0</v>
      </c>
      <c r="BO2" s="1560">
        <f t="shared" si="1"/>
        <v>0</v>
      </c>
      <c r="BP2" s="1560">
        <f t="shared" si="1"/>
        <v>0</v>
      </c>
      <c r="BQ2" s="1560">
        <f t="shared" si="1"/>
        <v>0</v>
      </c>
      <c r="BR2" s="1560">
        <f t="shared" si="1"/>
        <v>0</v>
      </c>
      <c r="BS2" s="1560">
        <f t="shared" si="1"/>
        <v>0</v>
      </c>
      <c r="BT2" s="1560">
        <f t="shared" si="1"/>
        <v>0</v>
      </c>
      <c r="BU2" s="1560">
        <f t="shared" si="1"/>
        <v>0</v>
      </c>
      <c r="BV2" s="1560">
        <f t="shared" si="1"/>
        <v>0</v>
      </c>
      <c r="BW2" s="1560">
        <f t="shared" si="1"/>
        <v>0</v>
      </c>
      <c r="BX2" s="1560">
        <f t="shared" si="1"/>
        <v>0</v>
      </c>
      <c r="BY2" s="1560">
        <f t="shared" si="1"/>
        <v>0</v>
      </c>
      <c r="BZ2" s="1560">
        <f t="shared" si="1"/>
        <v>0</v>
      </c>
      <c r="CA2" s="1560">
        <f t="shared" si="1"/>
        <v>0</v>
      </c>
      <c r="CB2" s="1560">
        <f t="shared" si="1"/>
        <v>0</v>
      </c>
      <c r="CC2" s="1560">
        <f t="shared" si="1"/>
        <v>0</v>
      </c>
      <c r="CD2" s="1560">
        <f t="shared" si="1"/>
        <v>0</v>
      </c>
      <c r="CE2" s="1560">
        <f t="shared" si="1"/>
        <v>0</v>
      </c>
      <c r="CF2" s="1560">
        <f t="shared" si="1"/>
        <v>0</v>
      </c>
      <c r="CG2" s="1560">
        <f t="shared" si="1"/>
        <v>0</v>
      </c>
      <c r="CH2" s="1560">
        <f t="shared" si="1"/>
        <v>0</v>
      </c>
      <c r="CI2" s="1560">
        <f t="shared" si="1"/>
        <v>0</v>
      </c>
      <c r="CJ2" s="1560">
        <f t="shared" si="1"/>
        <v>0</v>
      </c>
      <c r="CK2" s="1560">
        <f t="shared" si="1"/>
        <v>0</v>
      </c>
      <c r="CL2" s="1560">
        <f t="shared" si="1"/>
        <v>0</v>
      </c>
      <c r="CM2" s="1560">
        <f t="shared" si="1"/>
        <v>0</v>
      </c>
      <c r="CN2" s="1560">
        <f t="shared" si="1"/>
        <v>0</v>
      </c>
      <c r="CO2" s="1560">
        <f t="shared" si="1"/>
        <v>0</v>
      </c>
      <c r="CP2" s="1560">
        <f t="shared" si="1"/>
        <v>0</v>
      </c>
      <c r="CQ2" s="1560">
        <f t="shared" si="1"/>
        <v>0</v>
      </c>
      <c r="CR2" s="1560">
        <f t="shared" si="1"/>
        <v>0</v>
      </c>
      <c r="CS2" s="1560">
        <f t="shared" si="1"/>
        <v>0</v>
      </c>
      <c r="CT2" s="1560">
        <f t="shared" si="1"/>
        <v>0</v>
      </c>
      <c r="CU2" s="1560">
        <f t="shared" si="1"/>
        <v>0</v>
      </c>
      <c r="CV2" s="1560">
        <f t="shared" si="1"/>
        <v>0</v>
      </c>
      <c r="CW2" s="1560">
        <f t="shared" si="1"/>
        <v>0</v>
      </c>
      <c r="CX2" s="1560">
        <f t="shared" si="1"/>
        <v>0</v>
      </c>
      <c r="CY2" s="1560">
        <f t="shared" si="1"/>
        <v>0</v>
      </c>
      <c r="CZ2" s="1560">
        <f t="shared" si="1"/>
        <v>0</v>
      </c>
      <c r="DA2" s="1560">
        <f t="shared" si="1"/>
        <v>0</v>
      </c>
      <c r="DB2" s="1560">
        <f t="shared" si="1"/>
        <v>0</v>
      </c>
      <c r="DC2" s="1560">
        <f t="shared" si="1"/>
        <v>0</v>
      </c>
      <c r="DD2" s="1560">
        <f t="shared" si="1"/>
        <v>0</v>
      </c>
      <c r="DE2" s="1560">
        <f t="shared" si="1"/>
        <v>0</v>
      </c>
      <c r="DF2" s="1560">
        <f t="shared" si="1"/>
        <v>0</v>
      </c>
      <c r="DG2" s="1560">
        <f t="shared" si="1"/>
        <v>0</v>
      </c>
      <c r="DH2" s="1560">
        <f t="shared" si="1"/>
        <v>0</v>
      </c>
      <c r="DI2" s="1560">
        <f t="shared" si="1"/>
        <v>0</v>
      </c>
      <c r="DJ2" s="1560">
        <f t="shared" si="1"/>
        <v>0</v>
      </c>
      <c r="DK2" s="1560">
        <f t="shared" si="1"/>
        <v>0</v>
      </c>
      <c r="DL2" s="1560">
        <f t="shared" si="1"/>
        <v>0</v>
      </c>
      <c r="DM2" s="1560">
        <f t="shared" si="1"/>
        <v>0</v>
      </c>
      <c r="DN2" s="1560">
        <f t="shared" si="1"/>
        <v>0</v>
      </c>
      <c r="DO2" s="1560">
        <f t="shared" si="1"/>
        <v>0</v>
      </c>
      <c r="DP2" s="1560">
        <f t="shared" si="1"/>
        <v>520735</v>
      </c>
      <c r="DQ2" s="1560">
        <f t="shared" si="1"/>
        <v>0</v>
      </c>
      <c r="DR2" s="1560">
        <f t="shared" si="1"/>
        <v>0</v>
      </c>
      <c r="DS2" s="1560">
        <f t="shared" si="1"/>
        <v>0</v>
      </c>
      <c r="DT2" s="1560">
        <f t="shared" si="1"/>
        <v>0</v>
      </c>
      <c r="DU2" s="1560">
        <f t="shared" si="1"/>
        <v>0</v>
      </c>
      <c r="DV2" s="1560">
        <f t="shared" si="1"/>
        <v>0</v>
      </c>
      <c r="DW2" s="1560">
        <f>SUBTOTAL(3,DW15:DW3551)</f>
        <v>0</v>
      </c>
      <c r="DX2" s="1560">
        <f t="shared" ref="DX2:EV2" si="2">SUBTOTAL(9,DX15:DX3551)</f>
        <v>0</v>
      </c>
      <c r="DY2" s="1560">
        <f t="shared" si="2"/>
        <v>0</v>
      </c>
      <c r="DZ2" s="1560">
        <f t="shared" si="2"/>
        <v>0</v>
      </c>
      <c r="EA2" s="1560">
        <f t="shared" si="2"/>
        <v>0</v>
      </c>
      <c r="EB2" s="1560">
        <f t="shared" si="2"/>
        <v>0</v>
      </c>
      <c r="EC2" s="1560">
        <f t="shared" si="2"/>
        <v>0</v>
      </c>
      <c r="ED2" s="1560">
        <f t="shared" si="2"/>
        <v>0</v>
      </c>
      <c r="EE2" s="1560">
        <f t="shared" si="2"/>
        <v>0</v>
      </c>
      <c r="EF2" s="1560">
        <f t="shared" si="2"/>
        <v>0</v>
      </c>
      <c r="EG2" s="1560">
        <f t="shared" si="2"/>
        <v>0</v>
      </c>
      <c r="EH2" s="1560">
        <f t="shared" si="2"/>
        <v>0</v>
      </c>
      <c r="EI2" s="1560">
        <f t="shared" si="2"/>
        <v>0</v>
      </c>
      <c r="EJ2" s="1560">
        <f t="shared" si="2"/>
        <v>0</v>
      </c>
      <c r="EK2" s="1560">
        <f t="shared" si="2"/>
        <v>0</v>
      </c>
      <c r="EL2" s="1560">
        <f t="shared" si="2"/>
        <v>0</v>
      </c>
      <c r="EM2" s="1560">
        <f t="shared" si="2"/>
        <v>0</v>
      </c>
      <c r="EN2" s="1560">
        <f t="shared" si="2"/>
        <v>0</v>
      </c>
      <c r="EO2" s="1560">
        <f t="shared" si="2"/>
        <v>0</v>
      </c>
      <c r="EP2" s="1560">
        <f t="shared" si="2"/>
        <v>0</v>
      </c>
      <c r="EQ2" s="1560">
        <f t="shared" si="2"/>
        <v>0</v>
      </c>
      <c r="ER2" s="1560">
        <f t="shared" si="2"/>
        <v>0</v>
      </c>
      <c r="ES2" s="1560">
        <f t="shared" si="2"/>
        <v>0</v>
      </c>
      <c r="ET2" s="1560">
        <f t="shared" si="2"/>
        <v>0</v>
      </c>
      <c r="EU2" s="1560">
        <f t="shared" si="2"/>
        <v>0</v>
      </c>
      <c r="EV2" s="1560">
        <f t="shared" si="2"/>
        <v>0</v>
      </c>
      <c r="EW2" s="1560">
        <f t="shared" ref="EW2:FE2" si="3">SUBTOTAL(3,EW15:EW3551)</f>
        <v>1</v>
      </c>
      <c r="EX2" s="1560">
        <f t="shared" si="3"/>
        <v>1</v>
      </c>
      <c r="EY2" s="1560">
        <f t="shared" si="3"/>
        <v>0</v>
      </c>
      <c r="EZ2" s="1560">
        <f t="shared" si="3"/>
        <v>1</v>
      </c>
      <c r="FA2" s="1560">
        <f t="shared" si="3"/>
        <v>1</v>
      </c>
      <c r="FB2" s="1560">
        <f t="shared" si="3"/>
        <v>0</v>
      </c>
      <c r="FC2" s="1560">
        <f t="shared" si="3"/>
        <v>1</v>
      </c>
      <c r="FD2" s="1560">
        <f t="shared" si="3"/>
        <v>1</v>
      </c>
      <c r="FE2" s="1560">
        <f t="shared" si="3"/>
        <v>0</v>
      </c>
      <c r="FF2" s="1560">
        <f t="shared" ref="FF2:FT2" si="4">SUBTOTAL(9,FF15:FF3551)</f>
        <v>1</v>
      </c>
      <c r="FG2" s="1560">
        <f t="shared" si="4"/>
        <v>6260</v>
      </c>
      <c r="FH2" s="1560">
        <f t="shared" si="4"/>
        <v>6260</v>
      </c>
      <c r="FI2" s="1560">
        <f t="shared" si="4"/>
        <v>0</v>
      </c>
      <c r="FJ2" s="1560">
        <f t="shared" si="4"/>
        <v>37560</v>
      </c>
      <c r="FK2" s="1560">
        <f t="shared" si="4"/>
        <v>0</v>
      </c>
      <c r="FL2" s="1560">
        <f t="shared" si="4"/>
        <v>0</v>
      </c>
      <c r="FM2" s="1560">
        <f t="shared" si="4"/>
        <v>0</v>
      </c>
      <c r="FN2" s="1560">
        <f t="shared" si="4"/>
        <v>0</v>
      </c>
      <c r="FO2" s="1560">
        <f t="shared" si="4"/>
        <v>0</v>
      </c>
      <c r="FP2" s="1560">
        <f t="shared" si="4"/>
        <v>0</v>
      </c>
      <c r="FQ2" s="1560">
        <f t="shared" si="4"/>
        <v>0</v>
      </c>
      <c r="FR2" s="1560">
        <f t="shared" si="4"/>
        <v>0</v>
      </c>
      <c r="FS2" s="1560">
        <f t="shared" si="4"/>
        <v>0</v>
      </c>
      <c r="FT2" s="1560">
        <f t="shared" si="4"/>
        <v>0</v>
      </c>
      <c r="FU2" s="1560">
        <f>SUBTOTAL(3,FU15:FU3551)</f>
        <v>0</v>
      </c>
      <c r="FV2" s="1560">
        <f t="shared" ref="FV2:GF2" si="5">SUBTOTAL(9,FV15:FV3551)</f>
        <v>0</v>
      </c>
      <c r="FW2" s="1560">
        <f t="shared" si="5"/>
        <v>0</v>
      </c>
      <c r="FX2" s="1560">
        <f t="shared" si="5"/>
        <v>0</v>
      </c>
      <c r="FY2" s="1560">
        <f t="shared" si="5"/>
        <v>0</v>
      </c>
      <c r="FZ2" s="1560">
        <f t="shared" si="5"/>
        <v>0</v>
      </c>
      <c r="GA2" s="1560">
        <f t="shared" si="5"/>
        <v>0</v>
      </c>
      <c r="GB2" s="1560">
        <f t="shared" si="5"/>
        <v>0</v>
      </c>
      <c r="GC2" s="1560">
        <f t="shared" si="5"/>
        <v>0</v>
      </c>
      <c r="GD2" s="1560">
        <f t="shared" si="5"/>
        <v>0</v>
      </c>
      <c r="GE2" s="1560">
        <f t="shared" si="5"/>
        <v>0</v>
      </c>
      <c r="GF2" s="1560">
        <f t="shared" si="5"/>
        <v>0</v>
      </c>
      <c r="GG2" s="1560">
        <f>SUBTOTAL(3,GG15:GG3551)</f>
        <v>0</v>
      </c>
      <c r="GH2" s="1560">
        <f t="shared" ref="GH2:GT2" si="6">SUBTOTAL(9,GH15:GH3551)</f>
        <v>0</v>
      </c>
      <c r="GI2" s="1560">
        <f t="shared" si="6"/>
        <v>0</v>
      </c>
      <c r="GJ2" s="1560">
        <f t="shared" si="6"/>
        <v>0</v>
      </c>
      <c r="GK2" s="1560">
        <f t="shared" si="6"/>
        <v>0</v>
      </c>
      <c r="GL2" s="1560">
        <f t="shared" si="6"/>
        <v>2</v>
      </c>
      <c r="GM2" s="1560">
        <f t="shared" si="6"/>
        <v>0</v>
      </c>
      <c r="GN2" s="1560">
        <f t="shared" si="6"/>
        <v>0</v>
      </c>
      <c r="GO2" s="1560">
        <f t="shared" si="6"/>
        <v>0</v>
      </c>
      <c r="GP2" s="1560">
        <f t="shared" si="6"/>
        <v>0</v>
      </c>
      <c r="GQ2" s="1560">
        <f t="shared" si="6"/>
        <v>0</v>
      </c>
      <c r="GR2" s="1560">
        <f t="shared" si="6"/>
        <v>0</v>
      </c>
      <c r="GS2" s="1560">
        <f t="shared" si="6"/>
        <v>0</v>
      </c>
      <c r="GT2" s="1560">
        <f t="shared" si="6"/>
        <v>0</v>
      </c>
      <c r="GU2" s="1560">
        <f>SUBTOTAL(3,GU15:GU3551)</f>
        <v>1</v>
      </c>
      <c r="GV2" s="1560">
        <f>SUBTOTAL(3,GV15:GV3551)</f>
        <v>1</v>
      </c>
      <c r="GW2" s="1560">
        <f>SUBTOTAL(3,GW15:GW3551)</f>
        <v>0</v>
      </c>
      <c r="GX2" s="1560">
        <f>SUBTOTAL(9,GX15:GX3551)</f>
        <v>0</v>
      </c>
      <c r="GY2" s="1560">
        <f>SUBTOTAL(9,GY15:GY3551)</f>
        <v>0</v>
      </c>
      <c r="GZ2" s="1560">
        <f>SUBTOTAL(9,GZ15:GZ3551)</f>
        <v>0</v>
      </c>
      <c r="HA2" s="1560">
        <f>SUBTOTAL(9,HA15:HA3551)</f>
        <v>0</v>
      </c>
      <c r="HB2" s="1560">
        <f>SUBTOTAL(3,HB15:HB3551)</f>
        <v>1</v>
      </c>
      <c r="HC2" s="1560">
        <f>SUBTOTAL(3,HC15:HC3551)</f>
        <v>1</v>
      </c>
      <c r="HD2" s="1560">
        <f>SUBTOTAL(3,HD15:HD3551)</f>
        <v>0</v>
      </c>
      <c r="HE2" s="1560">
        <f>SUBTOTAL(9,HE15:HE3551)</f>
        <v>1</v>
      </c>
      <c r="HF2" s="1560">
        <f>SUBTOTAL(9,HF15:HF3551)</f>
        <v>5000</v>
      </c>
      <c r="HG2" s="1560">
        <f>SUBTOTAL(9,HG15:HG3551)</f>
        <v>0</v>
      </c>
      <c r="HH2" s="1560">
        <f>SUBTOTAL(9,HH15:HH3551)</f>
        <v>0</v>
      </c>
      <c r="HI2" s="1560">
        <f>SUBTOTAL(3,HI15:HI3551)</f>
        <v>1</v>
      </c>
      <c r="HJ2" s="1560">
        <f>SUBTOTAL(3,HJ15:HJ3551)</f>
        <v>1</v>
      </c>
      <c r="HK2" s="1560">
        <f>SUBTOTAL(3,HK15:HK3551)</f>
        <v>0</v>
      </c>
      <c r="HL2" s="1560">
        <f>SUBTOTAL(9,HL15:HL3551)</f>
        <v>0</v>
      </c>
      <c r="HM2" s="1560">
        <f>SUBTOTAL(9,HM15:HM246551)</f>
        <v>0</v>
      </c>
      <c r="HN2" s="1560">
        <f>SUBTOTAL(9,HN15:HN246551)</f>
        <v>558295</v>
      </c>
      <c r="HO2" s="1574">
        <f>SUBTOTAL(9,HO15:HO246551)</f>
        <v>0</v>
      </c>
      <c r="HP2" s="1560">
        <f>SUBTOTAL(9,HP15:HP246551)</f>
        <v>258295</v>
      </c>
      <c r="HQ2" s="1763">
        <f>HP2/HN2</f>
        <v>0.46264967445526112</v>
      </c>
      <c r="HR2" s="1560">
        <f t="shared" ref="HR2:IK2" si="7">SUBTOTAL(9,HR15:HR3551)</f>
        <v>300000</v>
      </c>
      <c r="HS2" s="1560">
        <f t="shared" si="7"/>
        <v>0</v>
      </c>
      <c r="HT2" s="1560">
        <f t="shared" si="7"/>
        <v>558295</v>
      </c>
      <c r="HU2" s="1560">
        <f t="shared" si="7"/>
        <v>0</v>
      </c>
      <c r="HV2" s="1560">
        <f t="shared" si="7"/>
        <v>96000</v>
      </c>
      <c r="HW2" s="1560">
        <f t="shared" si="7"/>
        <v>30000</v>
      </c>
      <c r="HX2" s="1560">
        <f t="shared" si="7"/>
        <v>1000</v>
      </c>
      <c r="HY2" s="1560">
        <f t="shared" si="7"/>
        <v>10000</v>
      </c>
      <c r="HZ2" s="1560">
        <f t="shared" si="7"/>
        <v>10000</v>
      </c>
      <c r="IA2" s="1560">
        <f t="shared" si="7"/>
        <v>5000</v>
      </c>
      <c r="IB2" s="1560">
        <f t="shared" si="7"/>
        <v>5000</v>
      </c>
      <c r="IC2" s="1560">
        <f t="shared" si="7"/>
        <v>3000</v>
      </c>
      <c r="ID2" s="1560">
        <f t="shared" si="7"/>
        <v>10000</v>
      </c>
      <c r="IE2" s="1560">
        <f t="shared" si="7"/>
        <v>2000</v>
      </c>
      <c r="IF2" s="1560">
        <f t="shared" si="7"/>
        <v>10000</v>
      </c>
      <c r="IG2" s="1560">
        <f t="shared" si="7"/>
        <v>5000</v>
      </c>
      <c r="IH2" s="1560">
        <f t="shared" si="7"/>
        <v>5000</v>
      </c>
      <c r="II2" s="1560">
        <f t="shared" si="7"/>
        <v>0</v>
      </c>
      <c r="IJ2" s="1574">
        <f t="shared" si="7"/>
        <v>0</v>
      </c>
      <c r="IK2" s="1560">
        <f t="shared" si="7"/>
        <v>0</v>
      </c>
      <c r="IL2" s="1527">
        <f>COUNTIF(IL15:IL3551,"&gt;0")</f>
        <v>1</v>
      </c>
      <c r="IM2" s="1560">
        <f t="shared" ref="IM2:IV2" si="8">SUBTOTAL(9,IM15:IM3551)</f>
        <v>1</v>
      </c>
      <c r="IN2" s="1560">
        <f t="shared" si="8"/>
        <v>1</v>
      </c>
      <c r="IO2" s="1560">
        <f t="shared" si="8"/>
        <v>0</v>
      </c>
      <c r="IP2" s="1560">
        <f t="shared" si="8"/>
        <v>0</v>
      </c>
      <c r="IQ2" s="1560">
        <f t="shared" si="8"/>
        <v>0</v>
      </c>
      <c r="IR2" s="1560">
        <f t="shared" si="8"/>
        <v>0</v>
      </c>
      <c r="IS2" s="1560">
        <f t="shared" si="8"/>
        <v>0</v>
      </c>
      <c r="IT2" s="1560">
        <f t="shared" si="8"/>
        <v>0</v>
      </c>
      <c r="IU2" s="1560">
        <f t="shared" si="8"/>
        <v>0</v>
      </c>
      <c r="IV2" s="1560">
        <f t="shared" si="8"/>
        <v>0</v>
      </c>
      <c r="IW2" s="1527">
        <f>COUNTIF(IW15:IW3551,"&gt;0")</f>
        <v>1</v>
      </c>
      <c r="IX2" s="1560">
        <f>SUBTOTAL(9,IX15:IX3551)</f>
        <v>1</v>
      </c>
      <c r="IY2" s="1560">
        <f>SUBTOTAL(9,IY15:IY3551)</f>
        <v>1</v>
      </c>
      <c r="IZ2" s="1560">
        <f>SUBTOTAL(9,IZ15:IZ3551)</f>
        <v>1</v>
      </c>
      <c r="JA2" s="1527">
        <f>COUNTIF(JA15:JA3551,"&gt;0")</f>
        <v>1</v>
      </c>
      <c r="JB2" s="1560">
        <f t="shared" ref="JB2:JK2" si="9">SUBTOTAL(9,JB15:JB3551)</f>
        <v>1</v>
      </c>
      <c r="JC2" s="1560">
        <f t="shared" si="9"/>
        <v>0</v>
      </c>
      <c r="JD2" s="1560">
        <f t="shared" si="9"/>
        <v>0</v>
      </c>
      <c r="JE2" s="1560">
        <f t="shared" si="9"/>
        <v>1</v>
      </c>
      <c r="JF2" s="1560">
        <f t="shared" si="9"/>
        <v>0</v>
      </c>
      <c r="JG2" s="1560">
        <f t="shared" si="9"/>
        <v>0</v>
      </c>
      <c r="JH2" s="1560">
        <f t="shared" si="9"/>
        <v>1</v>
      </c>
      <c r="JI2" s="1560">
        <f t="shared" si="9"/>
        <v>0</v>
      </c>
      <c r="JJ2" s="1560">
        <f t="shared" si="9"/>
        <v>1</v>
      </c>
      <c r="JK2" s="1560">
        <f t="shared" si="9"/>
        <v>0</v>
      </c>
      <c r="JL2" s="1527">
        <f>COUNTIF(JL15:JL3551,"&gt;0")</f>
        <v>1</v>
      </c>
      <c r="JM2" s="1560">
        <f>SUBTOTAL(9,JM15:JM3551)</f>
        <v>1</v>
      </c>
      <c r="JN2" s="1560">
        <f>SUBTOTAL(9,JN15:JN3551)</f>
        <v>1</v>
      </c>
      <c r="JO2" s="1560">
        <f>SUBTOTAL(9,JO15:JO3551)</f>
        <v>0</v>
      </c>
      <c r="JP2" s="1560">
        <f>SUBTOTAL(9,JP15:JP3551)</f>
        <v>0</v>
      </c>
      <c r="JQ2" s="1560">
        <f>SUBTOTAL(9,JQ15:JQ3551)</f>
        <v>0</v>
      </c>
      <c r="JR2" s="1527">
        <f>COUNTIF(JR15:JR3551,"&gt;0")</f>
        <v>1</v>
      </c>
      <c r="JS2" s="1560">
        <f t="shared" ref="JS2:KB2" si="10">SUBTOTAL(9,JS15:JS3551)</f>
        <v>1</v>
      </c>
      <c r="JT2" s="1560">
        <f t="shared" si="10"/>
        <v>0</v>
      </c>
      <c r="JU2" s="1560">
        <f t="shared" si="10"/>
        <v>0</v>
      </c>
      <c r="JV2" s="1560">
        <f t="shared" si="10"/>
        <v>0</v>
      </c>
      <c r="JW2" s="1560">
        <f t="shared" si="10"/>
        <v>0</v>
      </c>
      <c r="JX2" s="1560">
        <f t="shared" si="10"/>
        <v>0</v>
      </c>
      <c r="JY2" s="1560">
        <f t="shared" si="10"/>
        <v>0</v>
      </c>
      <c r="JZ2" s="1560">
        <f t="shared" si="10"/>
        <v>1</v>
      </c>
      <c r="KA2" s="1560">
        <f t="shared" si="10"/>
        <v>0</v>
      </c>
      <c r="KB2" s="1560">
        <f t="shared" si="10"/>
        <v>0</v>
      </c>
      <c r="KC2" s="1560">
        <f>SUBTOTAL(3,KC15:KC3551)</f>
        <v>1</v>
      </c>
      <c r="KD2" s="1527">
        <f>COUNTIF(KD15:KD3551,"&gt;0")</f>
        <v>0</v>
      </c>
      <c r="KE2" s="1527">
        <f>COUNTIF(KE15:KE3551,"&gt;0")</f>
        <v>1</v>
      </c>
      <c r="KF2" s="1527">
        <f>COUNTIF(KF15:KF3551,"&gt;0")</f>
        <v>1</v>
      </c>
      <c r="KG2" s="1527">
        <f>COUNTIF(KG15:KG3551,"&gt;0")</f>
        <v>1</v>
      </c>
      <c r="KH2" s="1560">
        <f t="shared" ref="KH2:KQ2" si="11">SUBTOTAL(9,KH15:KH3551)</f>
        <v>0</v>
      </c>
      <c r="KI2" s="1560">
        <f t="shared" si="11"/>
        <v>3</v>
      </c>
      <c r="KJ2" s="1838">
        <f t="shared" si="11"/>
        <v>21.0962</v>
      </c>
      <c r="KK2" s="1560">
        <f t="shared" si="11"/>
        <v>1</v>
      </c>
      <c r="KL2" s="1560">
        <f t="shared" si="11"/>
        <v>1</v>
      </c>
      <c r="KM2" s="1560">
        <f t="shared" si="11"/>
        <v>0</v>
      </c>
      <c r="KN2" s="1560">
        <f t="shared" si="11"/>
        <v>1</v>
      </c>
      <c r="KO2" s="1560">
        <f t="shared" si="11"/>
        <v>0</v>
      </c>
      <c r="KP2" s="1560">
        <f t="shared" si="11"/>
        <v>1</v>
      </c>
      <c r="KQ2" s="1560">
        <f t="shared" si="11"/>
        <v>0</v>
      </c>
      <c r="KR2" s="1560">
        <f>SUBTOTAL(3,KR15:KR3551)</f>
        <v>1</v>
      </c>
      <c r="KS2" s="1560">
        <f t="shared" ref="KS2:KX2" si="12">SUBTOTAL(9,KS15:KS3551)</f>
        <v>1</v>
      </c>
      <c r="KT2" s="1560">
        <f t="shared" si="12"/>
        <v>0</v>
      </c>
      <c r="KU2" s="1560">
        <f t="shared" si="12"/>
        <v>0</v>
      </c>
      <c r="KV2" s="1560">
        <f t="shared" si="12"/>
        <v>0</v>
      </c>
      <c r="KW2" s="1560">
        <f t="shared" si="12"/>
        <v>1</v>
      </c>
      <c r="KX2" s="1560">
        <f t="shared" si="12"/>
        <v>1</v>
      </c>
      <c r="KY2" s="1560"/>
      <c r="KZ2" s="1560"/>
      <c r="LA2" s="1560"/>
      <c r="LB2" s="1560">
        <f>SUBTOTAL(9,LB15:LB3551)</f>
        <v>0</v>
      </c>
      <c r="LC2" s="1560">
        <f>SUBTOTAL(3,LC15:LC3551)</f>
        <v>1</v>
      </c>
      <c r="LD2" s="1560">
        <f t="shared" ref="LD2:LP2" si="13">SUBTOTAL(9,LD15:LD3551)</f>
        <v>1</v>
      </c>
      <c r="LE2" s="1560">
        <f t="shared" si="13"/>
        <v>1</v>
      </c>
      <c r="LF2" s="1560">
        <f t="shared" si="13"/>
        <v>0</v>
      </c>
      <c r="LG2" s="1560">
        <f t="shared" si="13"/>
        <v>0</v>
      </c>
      <c r="LH2" s="1560">
        <f t="shared" si="13"/>
        <v>0</v>
      </c>
      <c r="LI2" s="1560">
        <f t="shared" si="13"/>
        <v>0</v>
      </c>
      <c r="LJ2" s="1560">
        <f t="shared" si="13"/>
        <v>0</v>
      </c>
      <c r="LK2" s="1560">
        <f t="shared" si="13"/>
        <v>1</v>
      </c>
      <c r="LL2" s="1560">
        <f t="shared" si="13"/>
        <v>0</v>
      </c>
      <c r="LM2" s="1560">
        <f t="shared" si="13"/>
        <v>0</v>
      </c>
      <c r="LN2" s="1560">
        <f t="shared" si="13"/>
        <v>0</v>
      </c>
      <c r="LO2" s="1560">
        <f t="shared" si="13"/>
        <v>0</v>
      </c>
      <c r="LP2" s="1560">
        <f t="shared" si="13"/>
        <v>0</v>
      </c>
      <c r="LQ2" s="1560">
        <f>SUBTOTAL(3,LQ15:LQ3551)</f>
        <v>1</v>
      </c>
      <c r="LR2" s="1560">
        <f t="shared" ref="LR2:LX2" si="14">SUBTOTAL(9,LR15:LR3551)</f>
        <v>3</v>
      </c>
      <c r="LS2" s="1560">
        <f t="shared" si="14"/>
        <v>18.3962</v>
      </c>
      <c r="LT2" s="1560">
        <f t="shared" si="14"/>
        <v>0</v>
      </c>
      <c r="LU2" s="1560">
        <f t="shared" si="14"/>
        <v>1</v>
      </c>
      <c r="LV2" s="1560">
        <f t="shared" si="14"/>
        <v>0</v>
      </c>
      <c r="LW2" s="1560">
        <f t="shared" si="14"/>
        <v>1</v>
      </c>
      <c r="LX2" s="1560">
        <f t="shared" si="14"/>
        <v>0</v>
      </c>
      <c r="LY2" s="1560">
        <f>SUBTOTAL(3,LY15:LY3551)</f>
        <v>1</v>
      </c>
      <c r="LZ2" s="1560">
        <f t="shared" ref="LZ2:MF2" si="15">SUBTOTAL(9,LZ15:LZ3551)</f>
        <v>1</v>
      </c>
      <c r="MA2" s="1560">
        <f t="shared" si="15"/>
        <v>0</v>
      </c>
      <c r="MB2" s="1560">
        <f t="shared" si="15"/>
        <v>1</v>
      </c>
      <c r="MC2" s="1560">
        <f t="shared" si="15"/>
        <v>0</v>
      </c>
      <c r="MD2" s="1560">
        <f t="shared" si="15"/>
        <v>1</v>
      </c>
      <c r="ME2" s="1560">
        <f t="shared" si="15"/>
        <v>1</v>
      </c>
      <c r="MF2" s="1560">
        <f t="shared" si="15"/>
        <v>1</v>
      </c>
      <c r="MG2" s="1560">
        <f>SUBTOTAL(3,MG15:MG3551)</f>
        <v>1</v>
      </c>
      <c r="MH2" s="1560">
        <f>SUBTOTAL(3,MH15:MH3551)</f>
        <v>1</v>
      </c>
      <c r="MN2" s="1560">
        <f>SUBTOTAL(9,MN15:MN3551)</f>
        <v>0</v>
      </c>
    </row>
    <row r="3" spans="1:392" s="1527" customFormat="1" ht="6.6" customHeight="1">
      <c r="K3" s="1560"/>
      <c r="L3" s="1560"/>
      <c r="M3" s="1560"/>
      <c r="N3" s="1574"/>
      <c r="O3" s="1574"/>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560"/>
      <c r="BJ3" s="1560"/>
      <c r="BK3" s="1560"/>
      <c r="BL3" s="1560"/>
      <c r="BM3" s="1560"/>
      <c r="BN3" s="1560"/>
      <c r="BO3" s="1560"/>
      <c r="BP3" s="1560"/>
      <c r="BQ3" s="1560"/>
      <c r="BR3" s="1560"/>
      <c r="BS3" s="1560"/>
      <c r="BT3" s="1560"/>
      <c r="BU3" s="1560"/>
      <c r="BV3" s="1560"/>
      <c r="BW3" s="1560"/>
      <c r="BX3" s="1560"/>
      <c r="BY3" s="1560"/>
      <c r="BZ3" s="1560"/>
      <c r="CA3" s="1560"/>
      <c r="CB3" s="1560"/>
      <c r="CC3" s="1560"/>
      <c r="CD3" s="1560"/>
      <c r="CE3" s="1560"/>
      <c r="CF3" s="1560"/>
      <c r="CG3" s="1560"/>
      <c r="CH3" s="1560"/>
      <c r="CI3" s="1560"/>
      <c r="CJ3" s="1560"/>
      <c r="CK3" s="1560"/>
      <c r="CL3" s="1560"/>
      <c r="CM3" s="1560"/>
      <c r="CN3" s="1560"/>
      <c r="CO3" s="1560"/>
      <c r="CP3" s="1560"/>
      <c r="CQ3" s="1560"/>
      <c r="CR3" s="1560"/>
      <c r="CS3" s="1560"/>
      <c r="CT3" s="1560"/>
      <c r="CU3" s="1560"/>
      <c r="CV3" s="1560"/>
      <c r="CW3" s="1560"/>
      <c r="CX3" s="1560"/>
      <c r="CY3" s="1560"/>
      <c r="CZ3" s="1560"/>
      <c r="DA3" s="1560"/>
      <c r="DB3" s="1560"/>
      <c r="DC3" s="1560"/>
      <c r="DD3" s="1560"/>
      <c r="DE3" s="1560"/>
      <c r="DF3" s="1560"/>
      <c r="DG3" s="1560"/>
      <c r="DH3" s="1560"/>
      <c r="DI3" s="1560"/>
      <c r="DJ3" s="1560"/>
      <c r="DK3" s="1560"/>
      <c r="DL3" s="1560"/>
      <c r="DM3" s="1560"/>
      <c r="DN3" s="1560"/>
      <c r="DO3" s="1560"/>
      <c r="DP3" s="1574"/>
      <c r="DQ3" s="1574"/>
      <c r="DR3" s="1560"/>
      <c r="DS3" s="1560"/>
      <c r="DT3" s="1560"/>
      <c r="DU3" s="1560"/>
      <c r="DV3" s="1560"/>
      <c r="DW3" s="1560"/>
      <c r="DX3" s="1560"/>
      <c r="DY3" s="1560"/>
      <c r="DZ3" s="1560"/>
      <c r="EA3" s="1560"/>
      <c r="EB3" s="1560"/>
      <c r="EC3" s="1560"/>
      <c r="ED3" s="1560"/>
      <c r="EE3" s="1560"/>
      <c r="EF3" s="1560"/>
      <c r="EG3" s="1560"/>
      <c r="EH3" s="1560"/>
      <c r="EI3" s="1560"/>
      <c r="EJ3" s="1560"/>
      <c r="EK3" s="1560"/>
      <c r="EL3" s="1560"/>
      <c r="EM3" s="1560"/>
      <c r="EN3" s="1560"/>
      <c r="EO3" s="1560"/>
      <c r="EP3" s="1574"/>
      <c r="EQ3" s="1574"/>
      <c r="ER3" s="1574"/>
      <c r="ES3" s="1574"/>
      <c r="ET3" s="1574"/>
      <c r="EU3" s="1574"/>
      <c r="EV3" s="1574"/>
      <c r="EW3" s="1574"/>
      <c r="EX3" s="1574"/>
      <c r="EY3" s="1574"/>
      <c r="EZ3" s="1574"/>
      <c r="FA3" s="1574"/>
      <c r="FB3" s="1574"/>
      <c r="FC3" s="1574"/>
      <c r="FD3" s="1574"/>
      <c r="FE3" s="1574"/>
      <c r="FF3" s="1560"/>
      <c r="FG3" s="1560"/>
      <c r="FH3" s="1560"/>
      <c r="FI3" s="1560"/>
      <c r="FJ3" s="1560"/>
      <c r="FK3" s="1574"/>
      <c r="FL3" s="1574"/>
      <c r="FM3" s="1574"/>
      <c r="FN3" s="1574"/>
      <c r="FO3" s="1574"/>
      <c r="FP3" s="1574"/>
      <c r="FQ3" s="1574"/>
      <c r="FR3" s="1574"/>
      <c r="FS3" s="1574"/>
      <c r="FT3" s="1574"/>
      <c r="FU3" s="1574"/>
      <c r="FV3" s="1574"/>
      <c r="FW3" s="1574"/>
      <c r="FX3" s="1574"/>
      <c r="FY3" s="1574"/>
      <c r="FZ3" s="1574"/>
      <c r="GA3" s="1574"/>
      <c r="GB3" s="1574"/>
      <c r="GC3" s="1574"/>
      <c r="GD3" s="1574"/>
      <c r="GE3" s="1574"/>
      <c r="GF3" s="1574"/>
      <c r="GG3" s="1574"/>
      <c r="GH3" s="1560"/>
      <c r="GI3" s="1560"/>
      <c r="GJ3" s="1560"/>
      <c r="GK3" s="1574"/>
      <c r="GL3" s="1560"/>
      <c r="GM3" s="1560"/>
      <c r="GN3" s="1574"/>
      <c r="GO3" s="1574"/>
      <c r="GP3" s="1574"/>
      <c r="GQ3" s="1574"/>
      <c r="GR3" s="1574"/>
      <c r="GS3" s="1574"/>
      <c r="GT3" s="1574"/>
      <c r="GU3" s="1574"/>
      <c r="GV3" s="1574"/>
      <c r="GW3" s="1574"/>
      <c r="GX3" s="1560"/>
      <c r="GY3" s="1560"/>
      <c r="GZ3" s="1560"/>
      <c r="HA3" s="1574"/>
      <c r="HB3" s="1574"/>
      <c r="HC3" s="1574"/>
      <c r="HD3" s="1574"/>
      <c r="HE3" s="1560"/>
      <c r="HF3" s="1560"/>
      <c r="HG3" s="1560"/>
      <c r="HH3" s="1574"/>
      <c r="HI3" s="1574"/>
      <c r="HJ3" s="1574"/>
      <c r="HK3" s="1574"/>
      <c r="HL3" s="1560"/>
      <c r="HM3" s="1560"/>
      <c r="HN3" s="1560"/>
      <c r="HO3" s="1574"/>
      <c r="HP3" s="1560"/>
      <c r="HQ3" s="1763"/>
      <c r="HR3" s="1560"/>
      <c r="HS3" s="1560"/>
      <c r="HT3" s="1560"/>
      <c r="HU3" s="1560"/>
      <c r="HV3" s="1560"/>
      <c r="HW3" s="1560"/>
      <c r="HX3" s="1560"/>
      <c r="HY3" s="1560"/>
      <c r="HZ3" s="1560"/>
      <c r="IA3" s="1560"/>
      <c r="IB3" s="1560"/>
      <c r="IC3" s="1560"/>
      <c r="ID3" s="1560"/>
      <c r="IE3" s="1560"/>
      <c r="IF3" s="1560"/>
      <c r="IG3" s="1560"/>
      <c r="IH3" s="1560"/>
      <c r="II3" s="1560"/>
      <c r="IJ3" s="1574"/>
      <c r="IK3" s="1560"/>
      <c r="IM3" s="1560"/>
      <c r="IN3" s="1560"/>
      <c r="IO3" s="1560"/>
      <c r="IP3" s="1560"/>
      <c r="IQ3" s="1560"/>
      <c r="IR3" s="1560"/>
      <c r="IS3" s="1560"/>
      <c r="IT3" s="1560"/>
      <c r="IU3" s="1560"/>
      <c r="IV3" s="1560"/>
      <c r="IX3" s="1560"/>
      <c r="IY3" s="1560"/>
      <c r="IZ3" s="1560"/>
      <c r="JB3" s="1560"/>
      <c r="JC3" s="1560"/>
      <c r="JD3" s="1560"/>
      <c r="JE3" s="1560"/>
      <c r="JF3" s="1560"/>
      <c r="JG3" s="1560"/>
      <c r="JH3" s="1560"/>
      <c r="JI3" s="1560"/>
      <c r="JJ3" s="1560"/>
      <c r="JK3" s="1560"/>
      <c r="JM3" s="1560"/>
      <c r="JN3" s="1560"/>
      <c r="JO3" s="1560"/>
      <c r="JP3" s="1560"/>
      <c r="JQ3" s="1560"/>
      <c r="JS3" s="1560"/>
      <c r="JT3" s="1560"/>
      <c r="JU3" s="1560"/>
      <c r="JV3" s="1560"/>
      <c r="JW3" s="1560"/>
      <c r="JX3" s="1560"/>
      <c r="JY3" s="1560"/>
      <c r="JZ3" s="1560"/>
      <c r="KA3" s="1560"/>
      <c r="KB3" s="1560"/>
      <c r="KC3" s="1814"/>
      <c r="KH3" s="1560"/>
      <c r="KI3" s="1560"/>
      <c r="KJ3" s="1560"/>
      <c r="KK3" s="1560"/>
      <c r="KL3" s="1560"/>
      <c r="KM3" s="1560"/>
      <c r="KN3" s="1560"/>
      <c r="KO3" s="1560"/>
      <c r="KP3" s="1560"/>
      <c r="KQ3" s="1560"/>
      <c r="KR3" s="1560"/>
      <c r="KS3" s="1560"/>
      <c r="KT3" s="1560"/>
      <c r="KU3" s="1560"/>
      <c r="KV3" s="1560"/>
      <c r="KW3" s="1560"/>
      <c r="KX3" s="1560"/>
      <c r="KY3" s="1560"/>
      <c r="KZ3" s="1560"/>
      <c r="LA3" s="1560"/>
      <c r="LB3" s="1560"/>
      <c r="LC3" s="1560"/>
      <c r="LD3" s="1560"/>
      <c r="LE3" s="1560"/>
      <c r="LF3" s="1560"/>
      <c r="LG3" s="1560"/>
      <c r="LH3" s="1560"/>
      <c r="LI3" s="1560"/>
      <c r="LJ3" s="1560"/>
      <c r="LK3" s="1560"/>
      <c r="LL3" s="1560"/>
      <c r="LM3" s="1560"/>
      <c r="LN3" s="1560"/>
      <c r="LO3" s="1560"/>
      <c r="LP3" s="1560"/>
      <c r="LQ3" s="1560"/>
      <c r="LR3" s="1560"/>
      <c r="LS3" s="1560"/>
      <c r="LT3" s="1560"/>
      <c r="LU3" s="1560"/>
      <c r="LV3" s="1560"/>
      <c r="LW3" s="1560"/>
      <c r="LX3" s="1560"/>
      <c r="LY3" s="1560"/>
      <c r="LZ3" s="1560"/>
      <c r="MA3" s="1560"/>
      <c r="MB3" s="1560"/>
      <c r="MC3" s="1560"/>
      <c r="MD3" s="1560"/>
      <c r="ME3" s="1560"/>
      <c r="MF3" s="1560"/>
      <c r="MG3" s="1560"/>
      <c r="MH3" s="1814"/>
      <c r="MN3" s="1560"/>
    </row>
    <row r="4" spans="1:392" s="242" customFormat="1" ht="24" customHeight="1">
      <c r="A4" s="1531" t="s">
        <v>724</v>
      </c>
      <c r="B4" s="1537"/>
      <c r="C4" s="1537"/>
      <c r="D4" s="1537"/>
      <c r="E4" s="1537"/>
      <c r="F4" s="1537"/>
      <c r="G4" s="1537"/>
      <c r="H4" s="1537"/>
      <c r="I4" s="1537"/>
      <c r="J4" s="1537"/>
      <c r="K4" s="1561" t="s">
        <v>1735</v>
      </c>
      <c r="L4" s="1566"/>
      <c r="M4" s="1566"/>
      <c r="N4" s="1566"/>
      <c r="O4" s="1566"/>
      <c r="P4" s="1566"/>
      <c r="Q4" s="1566"/>
      <c r="R4" s="1566"/>
      <c r="S4" s="1566"/>
      <c r="T4" s="1566"/>
      <c r="U4" s="1199"/>
      <c r="V4" s="1199"/>
      <c r="W4" s="1199"/>
      <c r="X4" s="1199"/>
      <c r="Y4" s="1199"/>
      <c r="Z4" s="1199"/>
      <c r="AA4" s="1199"/>
      <c r="AB4" s="1199"/>
      <c r="AC4" s="1199"/>
      <c r="AD4" s="1199"/>
      <c r="AE4" s="1531" t="s">
        <v>326</v>
      </c>
      <c r="AF4" s="1593"/>
      <c r="AG4" s="1593"/>
      <c r="AH4" s="1593"/>
      <c r="AI4" s="1593"/>
      <c r="AJ4" s="1593"/>
      <c r="AK4" s="1593"/>
      <c r="AL4" s="1593"/>
      <c r="AM4" s="1593"/>
      <c r="AN4" s="1593"/>
      <c r="AO4" s="1593"/>
      <c r="AP4" s="1593"/>
      <c r="AQ4" s="1593"/>
      <c r="AR4" s="1593"/>
      <c r="AS4" s="1593"/>
      <c r="AT4" s="1593"/>
      <c r="AU4" s="1593"/>
      <c r="AV4" s="1593"/>
      <c r="AW4" s="1593"/>
      <c r="AX4" s="1593"/>
      <c r="AY4" s="1593"/>
      <c r="AZ4" s="1593"/>
      <c r="BA4" s="1593"/>
      <c r="BB4" s="1593"/>
      <c r="BC4" s="1593"/>
      <c r="BD4" s="1593"/>
      <c r="BE4" s="1593"/>
      <c r="BF4" s="1593"/>
      <c r="BG4" s="1593"/>
      <c r="BH4" s="1593"/>
      <c r="BI4" s="1593"/>
      <c r="BJ4" s="1593"/>
      <c r="BK4" s="1593"/>
      <c r="BL4" s="1593"/>
      <c r="BM4" s="1593"/>
      <c r="BN4" s="1593"/>
      <c r="BO4" s="1593"/>
      <c r="BP4" s="1593"/>
      <c r="BQ4" s="1593"/>
      <c r="BR4" s="1593"/>
      <c r="BS4" s="1593"/>
      <c r="BT4" s="1593"/>
      <c r="BU4" s="1593"/>
      <c r="BV4" s="1593"/>
      <c r="BW4" s="1593"/>
      <c r="BX4" s="1593"/>
      <c r="BY4" s="1593"/>
      <c r="BZ4" s="1593"/>
      <c r="CA4" s="1593"/>
      <c r="CB4" s="1593"/>
      <c r="CC4" s="1593"/>
      <c r="CD4" s="1593"/>
      <c r="CE4" s="1593"/>
      <c r="CF4" s="1593"/>
      <c r="CG4" s="1593"/>
      <c r="CH4" s="1593"/>
      <c r="CI4" s="1593"/>
      <c r="CJ4" s="1593"/>
      <c r="CK4" s="1593"/>
      <c r="CL4" s="1593"/>
      <c r="CM4" s="1593"/>
      <c r="CN4" s="1593"/>
      <c r="CO4" s="1593"/>
      <c r="CP4" s="1593"/>
      <c r="CQ4" s="1593"/>
      <c r="CR4" s="1593"/>
      <c r="CS4" s="1593"/>
      <c r="CT4" s="1593"/>
      <c r="CU4" s="1593"/>
      <c r="CV4" s="1593"/>
      <c r="CW4" s="1593"/>
      <c r="CX4" s="1593"/>
      <c r="CY4" s="1593"/>
      <c r="CZ4" s="1593"/>
      <c r="DA4" s="1593"/>
      <c r="DB4" s="1593"/>
      <c r="DC4" s="1593"/>
      <c r="DD4" s="1593"/>
      <c r="DE4" s="1593"/>
      <c r="DF4" s="1593"/>
      <c r="DG4" s="1593"/>
      <c r="DH4" s="1593"/>
      <c r="DI4" s="1593"/>
      <c r="DJ4" s="1593"/>
      <c r="DK4" s="1593"/>
      <c r="DL4" s="1593"/>
      <c r="DM4" s="1593"/>
      <c r="DN4" s="1593"/>
      <c r="DO4" s="1593"/>
      <c r="DP4" s="1630"/>
      <c r="DQ4" s="1630"/>
      <c r="DR4" s="1593"/>
      <c r="DS4" s="1593"/>
      <c r="DT4" s="1593"/>
      <c r="DU4" s="1593"/>
      <c r="DV4" s="1593"/>
      <c r="DW4" s="1593"/>
      <c r="DX4" s="1593"/>
      <c r="DY4" s="1593"/>
      <c r="DZ4" s="1593"/>
      <c r="EA4" s="1593"/>
      <c r="EB4" s="1593"/>
      <c r="EC4" s="1593"/>
      <c r="ED4" s="1593"/>
      <c r="EE4" s="1593"/>
      <c r="EF4" s="1593"/>
      <c r="EG4" s="1593"/>
      <c r="EH4" s="1593"/>
      <c r="EI4" s="1593"/>
      <c r="EJ4" s="1593"/>
      <c r="EK4" s="1678" t="s">
        <v>1366</v>
      </c>
      <c r="EL4" s="1681"/>
      <c r="EM4" s="1681"/>
      <c r="EN4" s="1681"/>
      <c r="EO4" s="1681"/>
      <c r="EP4" s="1684"/>
      <c r="EQ4" s="1684"/>
      <c r="ER4" s="1684"/>
      <c r="ES4" s="1684"/>
      <c r="ET4" s="1684"/>
      <c r="EU4" s="1684"/>
      <c r="EV4" s="1684"/>
      <c r="EW4" s="1537"/>
      <c r="EX4" s="1537"/>
      <c r="EY4" s="1537"/>
      <c r="EZ4" s="1537"/>
      <c r="FA4" s="1537"/>
      <c r="FB4" s="1537"/>
      <c r="FC4" s="1537"/>
      <c r="FD4" s="1537"/>
      <c r="FE4" s="1537"/>
      <c r="FF4" s="1537"/>
      <c r="FG4" s="1537"/>
      <c r="FH4" s="1537"/>
      <c r="FI4" s="1537"/>
      <c r="FJ4" s="1537"/>
      <c r="FK4" s="1537"/>
      <c r="FL4" s="1715"/>
      <c r="FM4" s="1715"/>
      <c r="FN4" s="1715"/>
      <c r="FO4" s="1715"/>
      <c r="FP4" s="1715"/>
      <c r="FQ4" s="1715"/>
      <c r="FR4" s="1715"/>
      <c r="FS4" s="1715"/>
      <c r="FT4" s="1715"/>
      <c r="FU4" s="1715"/>
      <c r="FV4" s="1715"/>
      <c r="FW4" s="1715"/>
      <c r="FX4" s="1715"/>
      <c r="FY4" s="1715"/>
      <c r="FZ4" s="1715"/>
      <c r="GA4" s="1715"/>
      <c r="GB4" s="1715"/>
      <c r="GC4" s="1715"/>
      <c r="GD4" s="1715"/>
      <c r="GE4" s="1715"/>
      <c r="GF4" s="1715"/>
      <c r="GG4" s="1715"/>
      <c r="GH4" s="1715"/>
      <c r="GI4" s="1715"/>
      <c r="GJ4" s="1715"/>
      <c r="GK4" s="1715"/>
      <c r="GL4" s="1715"/>
      <c r="GM4" s="1715"/>
      <c r="GN4" s="1715"/>
      <c r="GO4" s="1715"/>
      <c r="GP4" s="1715"/>
      <c r="GQ4" s="1715"/>
      <c r="GR4" s="1715"/>
      <c r="GS4" s="1715"/>
      <c r="GT4" s="1715"/>
      <c r="GU4" s="1715"/>
      <c r="GV4" s="1715"/>
      <c r="GW4" s="1715"/>
      <c r="GX4" s="1715"/>
      <c r="GY4" s="1715"/>
      <c r="GZ4" s="1715"/>
      <c r="HA4" s="1715"/>
      <c r="HB4" s="1715"/>
      <c r="HC4" s="1715"/>
      <c r="HD4" s="1715"/>
      <c r="HE4" s="1715"/>
      <c r="HF4" s="1715"/>
      <c r="HG4" s="1715"/>
      <c r="HH4" s="1715"/>
      <c r="HI4" s="1715"/>
      <c r="HJ4" s="1715"/>
      <c r="HK4" s="1715"/>
      <c r="HL4" s="1561" t="s">
        <v>1508</v>
      </c>
      <c r="HM4" s="1566"/>
      <c r="HN4" s="1566"/>
      <c r="HO4" s="1566"/>
      <c r="HP4" s="1566"/>
      <c r="HQ4" s="1566"/>
      <c r="HR4" s="1566"/>
      <c r="HS4" s="1566"/>
      <c r="HT4" s="1566"/>
      <c r="HU4" s="1566"/>
      <c r="HV4" s="1566"/>
      <c r="HW4" s="1566"/>
      <c r="HX4" s="1566"/>
      <c r="HY4" s="1566"/>
      <c r="HZ4" s="1566"/>
      <c r="IA4" s="1566"/>
      <c r="IB4" s="1566"/>
      <c r="IC4" s="1566"/>
      <c r="ID4" s="1566"/>
      <c r="IE4" s="1566"/>
      <c r="IF4" s="1566"/>
      <c r="IG4" s="1566"/>
      <c r="IH4" s="1566"/>
      <c r="II4" s="1566"/>
      <c r="IJ4" s="1566"/>
      <c r="IK4" s="1566"/>
      <c r="IL4" s="1774" t="s">
        <v>1510</v>
      </c>
      <c r="IM4" s="1779"/>
      <c r="IN4" s="1779"/>
      <c r="IO4" s="1779"/>
      <c r="IP4" s="1779"/>
      <c r="IQ4" s="1779"/>
      <c r="IR4" s="1779"/>
      <c r="IS4" s="1779"/>
      <c r="IT4" s="1779"/>
      <c r="IU4" s="1779"/>
      <c r="IV4" s="1779"/>
      <c r="IW4" s="1779"/>
      <c r="IX4" s="1779"/>
      <c r="IY4" s="1779"/>
      <c r="IZ4" s="1779"/>
      <c r="JA4" s="1779"/>
      <c r="JB4" s="1779"/>
      <c r="JC4" s="1779"/>
      <c r="JD4" s="1779"/>
      <c r="JE4" s="1779"/>
      <c r="JF4" s="1779"/>
      <c r="JG4" s="1779"/>
      <c r="JH4" s="1779"/>
      <c r="JI4" s="1779"/>
      <c r="JJ4" s="1779"/>
      <c r="JK4" s="1779"/>
      <c r="JL4" s="1779"/>
      <c r="JM4" s="1779"/>
      <c r="JN4" s="1779"/>
      <c r="JO4" s="1779"/>
      <c r="JP4" s="1779"/>
      <c r="JQ4" s="1779"/>
      <c r="JR4" s="1779"/>
      <c r="JS4" s="1779"/>
      <c r="JT4" s="1779"/>
      <c r="JU4" s="1779"/>
      <c r="JV4" s="1779"/>
      <c r="JW4" s="1779"/>
      <c r="JX4" s="1779"/>
      <c r="JY4" s="1779"/>
      <c r="JZ4" s="1779"/>
      <c r="KA4" s="1779"/>
      <c r="KB4" s="1779"/>
      <c r="KC4" s="1815"/>
      <c r="KD4" s="1531" t="s">
        <v>1736</v>
      </c>
      <c r="KE4" s="1537"/>
      <c r="KF4" s="1537"/>
      <c r="KG4" s="1537"/>
      <c r="KH4" s="1537"/>
      <c r="KI4" s="1537"/>
      <c r="KJ4" s="1537"/>
      <c r="KK4" s="1537"/>
      <c r="KL4" s="1537"/>
      <c r="KM4" s="1537"/>
      <c r="KN4" s="1537"/>
      <c r="KO4" s="1537"/>
      <c r="KP4" s="1537"/>
      <c r="KQ4" s="1537"/>
      <c r="KR4" s="1537"/>
      <c r="KS4" s="1537"/>
      <c r="KT4" s="1537"/>
      <c r="KU4" s="1537"/>
      <c r="KV4" s="1537"/>
      <c r="KW4" s="1537"/>
      <c r="KX4" s="1537"/>
      <c r="KY4" s="1537"/>
      <c r="KZ4" s="1537"/>
      <c r="LA4" s="1537"/>
      <c r="LB4" s="1537"/>
      <c r="LC4" s="1537"/>
      <c r="LD4" s="1537"/>
      <c r="LE4" s="1537"/>
      <c r="LF4" s="1537"/>
      <c r="LG4" s="1537"/>
      <c r="LH4" s="1537"/>
      <c r="LI4" s="1537"/>
      <c r="LJ4" s="1537"/>
      <c r="LK4" s="1537"/>
      <c r="LL4" s="1537"/>
      <c r="LM4" s="1537"/>
      <c r="LN4" s="1537"/>
      <c r="LO4" s="1537"/>
      <c r="LP4" s="1537"/>
      <c r="LQ4" s="1537"/>
      <c r="LR4" s="1537"/>
      <c r="LS4" s="1537"/>
      <c r="LT4" s="1537"/>
      <c r="LU4" s="1537"/>
      <c r="LV4" s="1537"/>
      <c r="LW4" s="1537"/>
      <c r="LX4" s="1537"/>
      <c r="LY4" s="1537"/>
      <c r="LZ4" s="1537"/>
      <c r="MA4" s="1537"/>
      <c r="MB4" s="1537"/>
      <c r="MC4" s="1537"/>
      <c r="MD4" s="1537"/>
      <c r="ME4" s="1537"/>
      <c r="MF4" s="1537"/>
      <c r="MG4" s="1537"/>
      <c r="MH4" s="1537"/>
      <c r="MI4" s="1537"/>
      <c r="MJ4" s="1537"/>
      <c r="MK4" s="1537"/>
      <c r="ML4" s="1537"/>
      <c r="MM4" s="1537"/>
      <c r="MN4" s="1537"/>
      <c r="MO4" s="1537"/>
      <c r="MP4" s="1537"/>
      <c r="MQ4" s="1537"/>
      <c r="MR4" s="1537"/>
      <c r="MS4" s="1537"/>
      <c r="MT4" s="1537"/>
      <c r="MU4" s="1537"/>
      <c r="MV4" s="1537"/>
      <c r="MW4" s="1537"/>
      <c r="MX4" s="1537"/>
      <c r="MY4" s="1537"/>
      <c r="MZ4" s="1537"/>
      <c r="NA4" s="1537"/>
      <c r="NB4" s="1537"/>
      <c r="NC4" s="1537"/>
      <c r="ND4" s="1537"/>
      <c r="NE4" s="1537"/>
      <c r="NF4" s="1537"/>
      <c r="NG4" s="1537"/>
      <c r="NH4" s="1537"/>
      <c r="NI4" s="1537"/>
      <c r="NJ4" s="1537"/>
      <c r="NK4" s="1537"/>
      <c r="NL4" s="1537"/>
      <c r="NM4" s="1537"/>
      <c r="NN4" s="1537"/>
      <c r="NO4" s="1537"/>
      <c r="NP4" s="1537"/>
      <c r="NQ4" s="1537"/>
      <c r="NR4" s="1537"/>
      <c r="NS4" s="1537"/>
      <c r="NT4" s="1537"/>
      <c r="NU4" s="1537"/>
      <c r="NV4" s="1537"/>
      <c r="NW4" s="1537"/>
      <c r="NX4" s="1537"/>
      <c r="NY4" s="1537"/>
      <c r="NZ4" s="1537"/>
      <c r="OA4" s="1537"/>
      <c r="OB4" s="1180" t="s">
        <v>1490</v>
      </c>
    </row>
    <row r="5" spans="1:392" s="242" customFormat="1" ht="13.5" customHeight="1">
      <c r="A5" s="1532" t="s">
        <v>1737</v>
      </c>
      <c r="B5" s="1538" t="s">
        <v>48</v>
      </c>
      <c r="C5" s="1538" t="s">
        <v>1738</v>
      </c>
      <c r="D5" s="1532" t="s">
        <v>1739</v>
      </c>
      <c r="E5" s="1544" t="s">
        <v>1154</v>
      </c>
      <c r="F5" s="1545"/>
      <c r="G5" s="1552" t="s">
        <v>1740</v>
      </c>
      <c r="H5" s="1555" t="s">
        <v>596</v>
      </c>
      <c r="I5" s="1538" t="s">
        <v>726</v>
      </c>
      <c r="J5" s="1558" t="s">
        <v>1731</v>
      </c>
      <c r="K5" s="1562" t="s">
        <v>1513</v>
      </c>
      <c r="L5" s="1567"/>
      <c r="M5" s="1570"/>
      <c r="N5" s="1570"/>
      <c r="O5" s="1570"/>
      <c r="P5" s="1578"/>
      <c r="Q5" s="1578"/>
      <c r="R5" s="1578"/>
      <c r="S5" s="1579"/>
      <c r="T5" s="1580"/>
      <c r="U5" s="1584"/>
      <c r="V5" s="1584"/>
      <c r="W5" s="1584"/>
      <c r="X5" s="1584"/>
      <c r="Y5" s="1584"/>
      <c r="Z5" s="1584"/>
      <c r="AA5" s="1584"/>
      <c r="AB5" s="1584"/>
      <c r="AC5" s="1584"/>
      <c r="AD5" s="1588"/>
      <c r="AE5" s="1589" t="s">
        <v>352</v>
      </c>
      <c r="AF5" s="1594" t="s">
        <v>910</v>
      </c>
      <c r="AG5" s="1599" t="s">
        <v>1741</v>
      </c>
      <c r="AH5" s="1602"/>
      <c r="AI5" s="1602"/>
      <c r="AJ5" s="1602"/>
      <c r="AK5" s="1602"/>
      <c r="AL5" s="1602"/>
      <c r="AM5" s="1602"/>
      <c r="AN5" s="1602"/>
      <c r="AO5" s="1602"/>
      <c r="AP5" s="1602"/>
      <c r="AQ5" s="1602"/>
      <c r="AR5" s="1602"/>
      <c r="AS5" s="1602"/>
      <c r="AT5" s="1602"/>
      <c r="AU5" s="1602"/>
      <c r="AV5" s="1602"/>
      <c r="AW5" s="1602"/>
      <c r="AX5" s="1602"/>
      <c r="AY5" s="1602"/>
      <c r="AZ5" s="1602"/>
      <c r="BA5" s="1602"/>
      <c r="BB5" s="1602"/>
      <c r="BC5" s="1602"/>
      <c r="BD5" s="1602"/>
      <c r="BE5" s="1602"/>
      <c r="BF5" s="1602"/>
      <c r="BG5" s="1602"/>
      <c r="BH5" s="1602"/>
      <c r="BI5" s="1602"/>
      <c r="BJ5" s="1602"/>
      <c r="BK5" s="1602"/>
      <c r="BL5" s="1602"/>
      <c r="BM5" s="1602"/>
      <c r="BN5" s="1602"/>
      <c r="BO5" s="1602"/>
      <c r="BP5" s="1602"/>
      <c r="BQ5" s="1602"/>
      <c r="BR5" s="1602"/>
      <c r="BS5" s="1602"/>
      <c r="BT5" s="1602"/>
      <c r="BU5" s="1602"/>
      <c r="BV5" s="1602"/>
      <c r="BW5" s="1602"/>
      <c r="BX5" s="1602"/>
      <c r="BY5" s="1602"/>
      <c r="BZ5" s="1602"/>
      <c r="CA5" s="1602"/>
      <c r="CB5" s="1602"/>
      <c r="CC5" s="1602"/>
      <c r="CD5" s="1602"/>
      <c r="CE5" s="1602"/>
      <c r="CF5" s="1602"/>
      <c r="CG5" s="1602"/>
      <c r="CH5" s="1602"/>
      <c r="CI5" s="1602"/>
      <c r="CJ5" s="1602"/>
      <c r="CK5" s="1602"/>
      <c r="CL5" s="1602"/>
      <c r="CM5" s="1602"/>
      <c r="CN5" s="1602"/>
      <c r="CO5" s="1602"/>
      <c r="CP5" s="1602"/>
      <c r="CQ5" s="1602"/>
      <c r="CR5" s="1602"/>
      <c r="CS5" s="1602"/>
      <c r="CT5" s="1602"/>
      <c r="CU5" s="1602"/>
      <c r="CV5" s="1602"/>
      <c r="CW5" s="1602"/>
      <c r="CX5" s="1602"/>
      <c r="CY5" s="1602"/>
      <c r="CZ5" s="1602"/>
      <c r="DA5" s="1602"/>
      <c r="DB5" s="1602"/>
      <c r="DC5" s="1602"/>
      <c r="DD5" s="1602"/>
      <c r="DE5" s="1602"/>
      <c r="DF5" s="1602"/>
      <c r="DG5" s="1602"/>
      <c r="DH5" s="1602"/>
      <c r="DI5" s="1602"/>
      <c r="DJ5" s="1602"/>
      <c r="DK5" s="1602"/>
      <c r="DL5" s="1602"/>
      <c r="DM5" s="1602"/>
      <c r="DN5" s="1602"/>
      <c r="DO5" s="1628"/>
      <c r="DP5" s="1631" t="s">
        <v>1742</v>
      </c>
      <c r="DQ5" s="1632"/>
      <c r="DR5" s="1638" t="s">
        <v>1743</v>
      </c>
      <c r="DS5" s="1642"/>
      <c r="DT5" s="1642"/>
      <c r="DU5" s="1642"/>
      <c r="DV5" s="1642"/>
      <c r="DW5" s="1642"/>
      <c r="DX5" s="1642"/>
      <c r="DY5" s="1642"/>
      <c r="DZ5" s="1642"/>
      <c r="EA5" s="1642"/>
      <c r="EB5" s="1662"/>
      <c r="EC5" s="1533" t="s">
        <v>1427</v>
      </c>
      <c r="ED5" s="1533"/>
      <c r="EE5" s="1533"/>
      <c r="EF5" s="1533"/>
      <c r="EG5" s="1533"/>
      <c r="EH5" s="1532" t="s">
        <v>958</v>
      </c>
      <c r="EI5" s="1675"/>
      <c r="EJ5" s="1555" t="s">
        <v>1407</v>
      </c>
      <c r="EK5" s="1679" t="s">
        <v>1561</v>
      </c>
      <c r="EL5" s="1682"/>
      <c r="EM5" s="1682"/>
      <c r="EN5" s="1682"/>
      <c r="EO5" s="1682"/>
      <c r="EP5" s="1685"/>
      <c r="EQ5" s="1690"/>
      <c r="ER5" s="1690"/>
      <c r="ES5" s="1690"/>
      <c r="ET5" s="1690"/>
      <c r="EU5" s="1690"/>
      <c r="EV5" s="1690"/>
      <c r="EW5" s="1695"/>
      <c r="EX5" s="1695"/>
      <c r="EY5" s="1695"/>
      <c r="EZ5" s="1695"/>
      <c r="FA5" s="1695"/>
      <c r="FB5" s="1695"/>
      <c r="FC5" s="1695"/>
      <c r="FD5" s="1695"/>
      <c r="FE5" s="1711"/>
      <c r="FF5" s="1679" t="s">
        <v>1111</v>
      </c>
      <c r="FG5" s="1682"/>
      <c r="FH5" s="1682"/>
      <c r="FI5" s="1682"/>
      <c r="FJ5" s="1682"/>
      <c r="FK5" s="1685"/>
      <c r="FL5" s="1695"/>
      <c r="FM5" s="1695"/>
      <c r="FN5" s="1695"/>
      <c r="FO5" s="1695"/>
      <c r="FP5" s="1695"/>
      <c r="FQ5" s="1695"/>
      <c r="FR5" s="1695"/>
      <c r="FS5" s="1695"/>
      <c r="FT5" s="1695"/>
      <c r="FU5" s="1695"/>
      <c r="FV5" s="1695"/>
      <c r="FW5" s="1695"/>
      <c r="FX5" s="1695"/>
      <c r="FY5" s="1695"/>
      <c r="FZ5" s="1695"/>
      <c r="GA5" s="1695"/>
      <c r="GB5" s="1695"/>
      <c r="GC5" s="1695"/>
      <c r="GD5" s="1695"/>
      <c r="GE5" s="1695"/>
      <c r="GF5" s="1695"/>
      <c r="GG5" s="1695"/>
      <c r="GH5" s="1679" t="s">
        <v>872</v>
      </c>
      <c r="GI5" s="1722"/>
      <c r="GJ5" s="1722"/>
      <c r="GK5" s="1722"/>
      <c r="GL5" s="1722"/>
      <c r="GM5" s="1722"/>
      <c r="GN5" s="1695"/>
      <c r="GO5" s="1695"/>
      <c r="GP5" s="1695"/>
      <c r="GQ5" s="1695"/>
      <c r="GR5" s="1695"/>
      <c r="GS5" s="1695"/>
      <c r="GT5" s="1695"/>
      <c r="GU5" s="1695"/>
      <c r="GV5" s="1695"/>
      <c r="GW5" s="1711"/>
      <c r="GX5" s="1679" t="s">
        <v>1654</v>
      </c>
      <c r="GY5" s="1682"/>
      <c r="GZ5" s="1682"/>
      <c r="HA5" s="1685"/>
      <c r="HB5" s="1695"/>
      <c r="HC5" s="1695"/>
      <c r="HD5" s="1711"/>
      <c r="HE5" s="1679" t="s">
        <v>123</v>
      </c>
      <c r="HF5" s="1722"/>
      <c r="HG5" s="1722"/>
      <c r="HH5" s="1722"/>
      <c r="HI5" s="1722"/>
      <c r="HJ5" s="1722"/>
      <c r="HK5" s="1746"/>
      <c r="HL5" s="1752" t="s">
        <v>166</v>
      </c>
      <c r="HM5" s="1756"/>
      <c r="HN5" s="1759" t="s">
        <v>1744</v>
      </c>
      <c r="HO5" s="1759"/>
      <c r="HP5" s="1663"/>
      <c r="HQ5" s="1764"/>
      <c r="HR5" s="1768" t="s">
        <v>1745</v>
      </c>
      <c r="HS5" s="1771" t="s">
        <v>140</v>
      </c>
      <c r="HT5" s="1772"/>
      <c r="HU5" s="1772"/>
      <c r="HV5" s="1772"/>
      <c r="HW5" s="1772"/>
      <c r="HX5" s="1772"/>
      <c r="HY5" s="1772"/>
      <c r="HZ5" s="1772"/>
      <c r="IA5" s="1772"/>
      <c r="IB5" s="1772"/>
      <c r="IC5" s="1772"/>
      <c r="ID5" s="1772"/>
      <c r="IE5" s="1772"/>
      <c r="IF5" s="1772"/>
      <c r="IG5" s="1772"/>
      <c r="IH5" s="1772"/>
      <c r="II5" s="1772"/>
      <c r="IJ5" s="1772"/>
      <c r="IK5" s="1772"/>
      <c r="IL5" s="1771" t="s">
        <v>1746</v>
      </c>
      <c r="IM5" s="1772"/>
      <c r="IN5" s="1772"/>
      <c r="IO5" s="1772"/>
      <c r="IP5" s="1772"/>
      <c r="IQ5" s="1772"/>
      <c r="IR5" s="1772"/>
      <c r="IS5" s="1772"/>
      <c r="IT5" s="1772"/>
      <c r="IU5" s="1772"/>
      <c r="IV5" s="1772"/>
      <c r="IW5" s="1772"/>
      <c r="IX5" s="1772"/>
      <c r="IY5" s="1772"/>
      <c r="IZ5" s="1772"/>
      <c r="JA5" s="1772"/>
      <c r="JB5" s="1772"/>
      <c r="JC5" s="1772"/>
      <c r="JD5" s="1772"/>
      <c r="JE5" s="1772"/>
      <c r="JF5" s="1772"/>
      <c r="JG5" s="1772"/>
      <c r="JH5" s="1772"/>
      <c r="JI5" s="1772"/>
      <c r="JJ5" s="1772"/>
      <c r="JK5" s="1804"/>
      <c r="JL5" s="1808" t="s">
        <v>1747</v>
      </c>
      <c r="JM5" s="1809"/>
      <c r="JN5" s="1809"/>
      <c r="JO5" s="1809"/>
      <c r="JP5" s="1809"/>
      <c r="JQ5" s="1809"/>
      <c r="JR5" s="1809"/>
      <c r="JS5" s="1809"/>
      <c r="JT5" s="1809"/>
      <c r="JU5" s="1809"/>
      <c r="JV5" s="1809"/>
      <c r="JW5" s="1809"/>
      <c r="JX5" s="1809"/>
      <c r="JY5" s="1809"/>
      <c r="JZ5" s="1809"/>
      <c r="KA5" s="1809"/>
      <c r="KB5" s="1809"/>
      <c r="KC5" s="1816"/>
      <c r="KD5" s="1818" t="s">
        <v>1748</v>
      </c>
      <c r="KE5" s="1823"/>
      <c r="KF5" s="1823"/>
      <c r="KG5" s="1823"/>
      <c r="KH5" s="1823"/>
      <c r="KI5" s="1823"/>
      <c r="KJ5" s="1823"/>
      <c r="KK5" s="1823"/>
      <c r="KL5" s="1823"/>
      <c r="KM5" s="1823"/>
      <c r="KN5" s="1823"/>
      <c r="KO5" s="1823"/>
      <c r="KP5" s="1823"/>
      <c r="KQ5" s="1823"/>
      <c r="KR5" s="1823"/>
      <c r="KS5" s="1823"/>
      <c r="KT5" s="1823"/>
      <c r="KU5" s="1823"/>
      <c r="KV5" s="1823"/>
      <c r="KW5" s="1823"/>
      <c r="KX5" s="1823"/>
      <c r="KY5" s="1823"/>
      <c r="KZ5" s="1823"/>
      <c r="LA5" s="1823"/>
      <c r="LB5" s="1823"/>
      <c r="LC5" s="1823"/>
      <c r="LD5" s="1823"/>
      <c r="LE5" s="1823"/>
      <c r="LF5" s="1823"/>
      <c r="LG5" s="1823"/>
      <c r="LH5" s="1823"/>
      <c r="LI5" s="1823"/>
      <c r="LJ5" s="1823"/>
      <c r="LK5" s="1823"/>
      <c r="LL5" s="1823"/>
      <c r="LM5" s="1823"/>
      <c r="LN5" s="1823"/>
      <c r="LO5" s="1823"/>
      <c r="LP5" s="1823"/>
      <c r="LQ5" s="1823"/>
      <c r="LR5" s="112"/>
      <c r="LS5" s="112"/>
      <c r="LT5" s="112"/>
      <c r="LU5" s="112"/>
      <c r="LV5" s="112"/>
      <c r="LW5" s="112"/>
      <c r="LX5" s="112"/>
      <c r="LY5" s="112"/>
      <c r="LZ5" s="112"/>
      <c r="MA5" s="112"/>
      <c r="MB5" s="112"/>
      <c r="MC5" s="112"/>
      <c r="MD5" s="112"/>
      <c r="ME5" s="112"/>
      <c r="MF5" s="112"/>
      <c r="MG5" s="112"/>
      <c r="MH5" s="1199"/>
      <c r="OB5" s="1181"/>
    </row>
    <row r="6" spans="1:392" s="242" customFormat="1" ht="29.25" customHeight="1">
      <c r="A6" s="1533"/>
      <c r="B6" s="1539"/>
      <c r="C6" s="1539"/>
      <c r="D6" s="1533"/>
      <c r="E6" s="1544"/>
      <c r="F6" s="1546" t="s">
        <v>220</v>
      </c>
      <c r="G6" s="1553"/>
      <c r="H6" s="1556"/>
      <c r="I6" s="1539"/>
      <c r="J6" s="1559"/>
      <c r="K6" s="1562"/>
      <c r="L6" s="1568"/>
      <c r="M6" s="1571" t="s">
        <v>1530</v>
      </c>
      <c r="N6" s="1575" t="s">
        <v>91</v>
      </c>
      <c r="O6" s="1575" t="s">
        <v>855</v>
      </c>
      <c r="P6" s="1539" t="s">
        <v>1749</v>
      </c>
      <c r="Q6" s="1555" t="s">
        <v>1750</v>
      </c>
      <c r="R6" s="1539" t="s">
        <v>1115</v>
      </c>
      <c r="S6" s="1539" t="s">
        <v>1751</v>
      </c>
      <c r="T6" s="1581" t="s">
        <v>1753</v>
      </c>
      <c r="U6" s="1585" t="s">
        <v>1754</v>
      </c>
      <c r="V6" s="1585" t="s">
        <v>1755</v>
      </c>
      <c r="W6" s="1585" t="s">
        <v>1757</v>
      </c>
      <c r="X6" s="1585" t="s">
        <v>1758</v>
      </c>
      <c r="Y6" s="1585" t="s">
        <v>1759</v>
      </c>
      <c r="Z6" s="1585" t="s">
        <v>1692</v>
      </c>
      <c r="AA6" s="1585" t="s">
        <v>1760</v>
      </c>
      <c r="AB6" s="1585" t="s">
        <v>1597</v>
      </c>
      <c r="AC6" s="1585" t="s">
        <v>1491</v>
      </c>
      <c r="AD6" s="1585" t="s">
        <v>673</v>
      </c>
      <c r="AE6" s="1590"/>
      <c r="AF6" s="1595"/>
      <c r="AG6" s="1599" t="s">
        <v>894</v>
      </c>
      <c r="AH6" s="1602"/>
      <c r="AI6" s="1602"/>
      <c r="AJ6" s="1602"/>
      <c r="AK6" s="1602"/>
      <c r="AL6" s="1602"/>
      <c r="AM6" s="1602"/>
      <c r="AN6" s="1602"/>
      <c r="AO6" s="1602"/>
      <c r="AP6" s="1602"/>
      <c r="AQ6" s="1602"/>
      <c r="AR6" s="1602"/>
      <c r="AS6" s="1602"/>
      <c r="AT6" s="1602"/>
      <c r="AU6" s="1602"/>
      <c r="AV6" s="1602"/>
      <c r="AW6" s="1602"/>
      <c r="AX6" s="1602"/>
      <c r="AY6" s="1602"/>
      <c r="AZ6" s="1602"/>
      <c r="BA6" s="1602"/>
      <c r="BB6" s="1602"/>
      <c r="BC6" s="1602"/>
      <c r="BD6" s="1602"/>
      <c r="BE6" s="1602"/>
      <c r="BF6" s="1602"/>
      <c r="BG6" s="1602"/>
      <c r="BH6" s="1602"/>
      <c r="BI6" s="1599"/>
      <c r="BJ6" s="1602"/>
      <c r="BK6" s="1602"/>
      <c r="BL6" s="1602"/>
      <c r="BM6" s="1602"/>
      <c r="BN6" s="1602"/>
      <c r="BO6" s="1602"/>
      <c r="BP6" s="1602"/>
      <c r="BQ6" s="1602"/>
      <c r="BR6" s="1602"/>
      <c r="BS6" s="1602"/>
      <c r="BT6" s="1602"/>
      <c r="BU6" s="1602"/>
      <c r="BV6" s="1602"/>
      <c r="BW6" s="1602"/>
      <c r="BX6" s="1602"/>
      <c r="BY6" s="1602"/>
      <c r="BZ6" s="1602"/>
      <c r="CA6" s="1602"/>
      <c r="CB6" s="1602"/>
      <c r="CC6" s="1602"/>
      <c r="CD6" s="1602"/>
      <c r="CE6" s="1602"/>
      <c r="CF6" s="1602"/>
      <c r="CG6" s="1602"/>
      <c r="CH6" s="1602"/>
      <c r="CI6" s="1602"/>
      <c r="CJ6" s="1602"/>
      <c r="CK6" s="1602"/>
      <c r="CL6" s="1602"/>
      <c r="CM6" s="1602"/>
      <c r="CN6" s="1602"/>
      <c r="CO6" s="1602"/>
      <c r="CP6" s="1602"/>
      <c r="CQ6" s="1602"/>
      <c r="CR6" s="1602"/>
      <c r="CS6" s="1602"/>
      <c r="CT6" s="1602"/>
      <c r="CU6" s="1602"/>
      <c r="CV6" s="1602"/>
      <c r="CW6" s="1602"/>
      <c r="CX6" s="1602"/>
      <c r="CY6" s="1602"/>
      <c r="CZ6" s="1602"/>
      <c r="DA6" s="1602"/>
      <c r="DB6" s="1602"/>
      <c r="DC6" s="1602"/>
      <c r="DD6" s="1602"/>
      <c r="DE6" s="1602"/>
      <c r="DF6" s="1602"/>
      <c r="DG6" s="1602"/>
      <c r="DH6" s="1602"/>
      <c r="DI6" s="1602"/>
      <c r="DJ6" s="1602"/>
      <c r="DK6" s="1602"/>
      <c r="DL6" s="1602"/>
      <c r="DM6" s="1602"/>
      <c r="DN6" s="1602"/>
      <c r="DO6" s="1602"/>
      <c r="DP6" s="1572"/>
      <c r="DQ6" s="1633" t="s">
        <v>1761</v>
      </c>
      <c r="DR6" s="1639" t="s">
        <v>1762</v>
      </c>
      <c r="DS6" s="1643" t="s">
        <v>1764</v>
      </c>
      <c r="DT6" s="1648"/>
      <c r="DU6" s="1648"/>
      <c r="DV6" s="1648"/>
      <c r="DW6" s="1648"/>
      <c r="DX6" s="1659"/>
      <c r="DY6" s="1643" t="s">
        <v>51</v>
      </c>
      <c r="DZ6" s="1648"/>
      <c r="EA6" s="1648"/>
      <c r="EB6" s="1659"/>
      <c r="EC6" s="1533"/>
      <c r="ED6" s="1533"/>
      <c r="EE6" s="1533"/>
      <c r="EF6" s="1533"/>
      <c r="EG6" s="1533"/>
      <c r="EH6" s="1533"/>
      <c r="EI6" s="1676"/>
      <c r="EJ6" s="1556"/>
      <c r="EK6" s="1680"/>
      <c r="EL6" s="1683"/>
      <c r="EM6" s="1683"/>
      <c r="EN6" s="1683"/>
      <c r="EO6" s="1683"/>
      <c r="EP6" s="1686"/>
      <c r="EQ6" s="1691" t="s">
        <v>1050</v>
      </c>
      <c r="ER6" s="1692"/>
      <c r="ES6" s="1692"/>
      <c r="ET6" s="1692"/>
      <c r="EU6" s="1692"/>
      <c r="EV6" s="1693"/>
      <c r="EW6" s="1683"/>
      <c r="EX6" s="1683"/>
      <c r="EY6" s="1683"/>
      <c r="EZ6" s="1683"/>
      <c r="FA6" s="1683"/>
      <c r="FB6" s="1683"/>
      <c r="FC6" s="1683"/>
      <c r="FD6" s="1683"/>
      <c r="FE6" s="1712"/>
      <c r="FF6" s="1680"/>
      <c r="FG6" s="1683"/>
      <c r="FH6" s="1683"/>
      <c r="FI6" s="1683"/>
      <c r="FJ6" s="1683"/>
      <c r="FK6" s="1686"/>
      <c r="FL6" s="1683"/>
      <c r="FM6" s="1683"/>
      <c r="FN6" s="1683"/>
      <c r="FO6" s="1683"/>
      <c r="FP6" s="1683"/>
      <c r="FQ6" s="1683"/>
      <c r="FR6" s="1683"/>
      <c r="FS6" s="1683"/>
      <c r="FT6" s="1683"/>
      <c r="FU6" s="1683"/>
      <c r="FV6" s="1683"/>
      <c r="FW6" s="1683"/>
      <c r="FX6" s="1683"/>
      <c r="FY6" s="1683"/>
      <c r="FZ6" s="1683"/>
      <c r="GA6" s="1683"/>
      <c r="GB6" s="1683"/>
      <c r="GC6" s="1683"/>
      <c r="GD6" s="1683"/>
      <c r="GE6" s="1683"/>
      <c r="GF6" s="1683"/>
      <c r="GG6" s="1683"/>
      <c r="GH6" s="1721"/>
      <c r="GI6" s="1723"/>
      <c r="GJ6" s="1723"/>
      <c r="GK6" s="1723"/>
      <c r="GL6" s="1723"/>
      <c r="GM6" s="1723"/>
      <c r="GN6" s="1683"/>
      <c r="GO6" s="1683"/>
      <c r="GP6" s="1683"/>
      <c r="GQ6" s="1683"/>
      <c r="GR6" s="1683"/>
      <c r="GS6" s="1683"/>
      <c r="GT6" s="1683"/>
      <c r="GU6" s="1683"/>
      <c r="GV6" s="1683"/>
      <c r="GW6" s="1712"/>
      <c r="GX6" s="1680"/>
      <c r="GY6" s="1683"/>
      <c r="GZ6" s="1683"/>
      <c r="HA6" s="1686"/>
      <c r="HB6" s="1683"/>
      <c r="HC6" s="1683"/>
      <c r="HD6" s="1712"/>
      <c r="HE6" s="1721"/>
      <c r="HF6" s="1723"/>
      <c r="HG6" s="1723"/>
      <c r="HH6" s="1723"/>
      <c r="HI6" s="1723"/>
      <c r="HJ6" s="1723"/>
      <c r="HK6" s="1747"/>
      <c r="HL6" s="1753"/>
      <c r="HM6" s="1757"/>
      <c r="HN6" s="1759"/>
      <c r="HO6" s="1760" t="s">
        <v>1766</v>
      </c>
      <c r="HP6" s="1761" t="s">
        <v>875</v>
      </c>
      <c r="HQ6" s="1765"/>
      <c r="HR6" s="1769"/>
      <c r="HS6" s="1533" t="s">
        <v>1768</v>
      </c>
      <c r="HT6" s="1766" t="s">
        <v>1185</v>
      </c>
      <c r="HU6" s="1533" t="s">
        <v>1769</v>
      </c>
      <c r="HV6" s="1591" t="s">
        <v>795</v>
      </c>
      <c r="HW6" s="1766" t="s">
        <v>1300</v>
      </c>
      <c r="HX6" s="1766" t="s">
        <v>427</v>
      </c>
      <c r="HY6" s="1562" t="s">
        <v>1770</v>
      </c>
      <c r="HZ6" s="1562" t="s">
        <v>1699</v>
      </c>
      <c r="IA6" s="1766" t="s">
        <v>172</v>
      </c>
      <c r="IB6" s="1766" t="s">
        <v>1771</v>
      </c>
      <c r="IC6" s="1766" t="s">
        <v>1027</v>
      </c>
      <c r="ID6" s="1766" t="s">
        <v>1229</v>
      </c>
      <c r="IE6" s="1766" t="s">
        <v>1772</v>
      </c>
      <c r="IF6" s="1766" t="s">
        <v>1773</v>
      </c>
      <c r="IG6" s="1591" t="s">
        <v>1774</v>
      </c>
      <c r="IH6" s="1591" t="s">
        <v>488</v>
      </c>
      <c r="II6" s="1533" t="s">
        <v>1751</v>
      </c>
      <c r="IJ6" s="1654" t="s">
        <v>475</v>
      </c>
      <c r="IK6" s="1773"/>
      <c r="IL6" s="1775" t="s">
        <v>1775</v>
      </c>
      <c r="IM6" s="1775"/>
      <c r="IN6" s="1775"/>
      <c r="IO6" s="1775"/>
      <c r="IP6" s="1775"/>
      <c r="IQ6" s="1775"/>
      <c r="IR6" s="1775"/>
      <c r="IS6" s="1775"/>
      <c r="IT6" s="1775"/>
      <c r="IU6" s="1775"/>
      <c r="IV6" s="1775"/>
      <c r="IW6" s="1775"/>
      <c r="IX6" s="1775"/>
      <c r="IY6" s="1775"/>
      <c r="IZ6" s="1775"/>
      <c r="JA6" s="1775" t="s">
        <v>1776</v>
      </c>
      <c r="JB6" s="1775"/>
      <c r="JC6" s="1775"/>
      <c r="JD6" s="1775"/>
      <c r="JE6" s="1775"/>
      <c r="JF6" s="1775"/>
      <c r="JG6" s="1775"/>
      <c r="JH6" s="1775"/>
      <c r="JI6" s="1775"/>
      <c r="JJ6" s="1775"/>
      <c r="JK6" s="1775"/>
      <c r="JL6" s="1600" t="s">
        <v>1777</v>
      </c>
      <c r="JM6" s="1643" t="s">
        <v>110</v>
      </c>
      <c r="JN6" s="1648"/>
      <c r="JO6" s="1648"/>
      <c r="JP6" s="1648"/>
      <c r="JQ6" s="1659"/>
      <c r="JR6" s="1600" t="s">
        <v>1778</v>
      </c>
      <c r="JS6" s="1812" t="s">
        <v>1658</v>
      </c>
      <c r="JT6" s="1813"/>
      <c r="JU6" s="1813"/>
      <c r="JV6" s="1813"/>
      <c r="JW6" s="1813"/>
      <c r="JX6" s="1813"/>
      <c r="JY6" s="1813"/>
      <c r="JZ6" s="1813"/>
      <c r="KA6" s="1813"/>
      <c r="KB6" s="1813"/>
      <c r="KC6" s="1817"/>
      <c r="KD6" s="1819" t="s">
        <v>1779</v>
      </c>
      <c r="KE6" s="1824" t="s">
        <v>1095</v>
      </c>
      <c r="KF6" s="1824"/>
      <c r="KG6" s="1824"/>
      <c r="KH6" s="1830" t="s">
        <v>1780</v>
      </c>
      <c r="KI6" s="1833"/>
      <c r="KJ6" s="1833"/>
      <c r="KK6" s="1833"/>
      <c r="KL6" s="1833"/>
      <c r="KM6" s="1833"/>
      <c r="KN6" s="1833"/>
      <c r="KO6" s="1833"/>
      <c r="KP6" s="1833"/>
      <c r="KQ6" s="1833"/>
      <c r="KR6" s="1833"/>
      <c r="KS6" s="1833"/>
      <c r="KT6" s="1833"/>
      <c r="KU6" s="1833"/>
      <c r="KV6" s="1833"/>
      <c r="KW6" s="1833"/>
      <c r="KX6" s="1833"/>
      <c r="KY6" s="1833"/>
      <c r="KZ6" s="1833"/>
      <c r="LA6" s="1833"/>
      <c r="LB6" s="1833"/>
      <c r="LC6" s="1833"/>
      <c r="LD6" s="1833"/>
      <c r="LE6" s="1833"/>
      <c r="LF6" s="1833"/>
      <c r="LG6" s="1833"/>
      <c r="LH6" s="1833"/>
      <c r="LI6" s="1833"/>
      <c r="LJ6" s="1833"/>
      <c r="LK6" s="1833"/>
      <c r="LL6" s="1833"/>
      <c r="LM6" s="1833"/>
      <c r="LN6" s="1833"/>
      <c r="LO6" s="1833"/>
      <c r="LP6" s="1833"/>
      <c r="LQ6" s="1830" t="s">
        <v>1781</v>
      </c>
      <c r="LR6" s="1833"/>
      <c r="LS6" s="1833"/>
      <c r="LT6" s="1833"/>
      <c r="LU6" s="1833"/>
      <c r="LV6" s="1833"/>
      <c r="LW6" s="1833"/>
      <c r="LX6" s="1833"/>
      <c r="LY6" s="1833"/>
      <c r="LZ6" s="1833"/>
      <c r="MA6" s="1833"/>
      <c r="MB6" s="1833"/>
      <c r="MC6" s="1833"/>
      <c r="MD6" s="1833"/>
      <c r="ME6" s="1833"/>
      <c r="MF6" s="1833"/>
      <c r="MG6" s="1833"/>
      <c r="MH6" s="1199"/>
      <c r="MI6" s="1199"/>
      <c r="MJ6" s="1199"/>
      <c r="MK6" s="1199"/>
      <c r="ML6" s="1199"/>
      <c r="MM6" s="1199"/>
      <c r="MN6" s="1860"/>
      <c r="MO6" s="1861" t="s">
        <v>987</v>
      </c>
      <c r="MP6" s="1199"/>
      <c r="MQ6" s="1199"/>
      <c r="MR6" s="1199"/>
      <c r="MS6" s="1199"/>
      <c r="MT6" s="1199"/>
      <c r="MU6" s="1199"/>
      <c r="MV6" s="1199"/>
      <c r="MW6" s="1199"/>
      <c r="MX6" s="1199"/>
      <c r="MY6" s="1199"/>
      <c r="MZ6" s="1199"/>
      <c r="NA6" s="1199"/>
      <c r="NB6" s="1199"/>
      <c r="NC6" s="1199"/>
      <c r="ND6" s="1199"/>
      <c r="NE6" s="1199"/>
      <c r="NF6" s="1199"/>
      <c r="NG6" s="1199"/>
      <c r="NH6" s="1199"/>
      <c r="NI6" s="1199"/>
      <c r="NJ6" s="1199"/>
      <c r="NK6" s="1199"/>
      <c r="NL6" s="1199"/>
      <c r="NM6" s="1199"/>
      <c r="NN6" s="1199"/>
      <c r="NO6" s="1199"/>
      <c r="NP6" s="1199"/>
      <c r="NQ6" s="1199"/>
      <c r="NR6" s="1199"/>
      <c r="NS6" s="1199"/>
      <c r="NT6" s="1199"/>
      <c r="NU6" s="1199"/>
      <c r="NV6" s="1199"/>
      <c r="NW6" s="1199"/>
      <c r="NX6" s="1199"/>
      <c r="NY6" s="1199"/>
      <c r="NZ6" s="1199"/>
      <c r="OA6" s="1199"/>
      <c r="OB6" s="1181"/>
    </row>
    <row r="7" spans="1:392" s="242" customFormat="1" ht="30" customHeight="1">
      <c r="A7" s="1533"/>
      <c r="B7" s="1539"/>
      <c r="C7" s="1539"/>
      <c r="D7" s="1533"/>
      <c r="E7" s="1544"/>
      <c r="F7" s="1547"/>
      <c r="G7" s="1553"/>
      <c r="H7" s="1556"/>
      <c r="I7" s="1539"/>
      <c r="J7" s="1559"/>
      <c r="K7" s="1562"/>
      <c r="L7" s="1539" t="s">
        <v>1098</v>
      </c>
      <c r="M7" s="1572"/>
      <c r="N7" s="1576"/>
      <c r="O7" s="1576"/>
      <c r="P7" s="1539"/>
      <c r="Q7" s="1556"/>
      <c r="R7" s="1539"/>
      <c r="S7" s="1539"/>
      <c r="T7" s="1582"/>
      <c r="U7" s="1586"/>
      <c r="V7" s="1586"/>
      <c r="W7" s="1586"/>
      <c r="X7" s="1586"/>
      <c r="Y7" s="1586"/>
      <c r="Z7" s="1586"/>
      <c r="AA7" s="1586"/>
      <c r="AB7" s="1586"/>
      <c r="AC7" s="1586"/>
      <c r="AD7" s="1586"/>
      <c r="AE7" s="1590"/>
      <c r="AF7" s="1596"/>
      <c r="AG7" s="1600" t="s">
        <v>1782</v>
      </c>
      <c r="AH7" s="1603"/>
      <c r="AI7" s="1603"/>
      <c r="AJ7" s="1603"/>
      <c r="AK7" s="1603"/>
      <c r="AL7" s="1603"/>
      <c r="AM7" s="1604"/>
      <c r="AN7" s="1600" t="s">
        <v>1783</v>
      </c>
      <c r="AO7" s="1603"/>
      <c r="AP7" s="1603"/>
      <c r="AQ7" s="1603"/>
      <c r="AR7" s="1603"/>
      <c r="AS7" s="1603"/>
      <c r="AT7" s="1604"/>
      <c r="AU7" s="1600" t="s">
        <v>1288</v>
      </c>
      <c r="AV7" s="1603"/>
      <c r="AW7" s="1603"/>
      <c r="AX7" s="1603"/>
      <c r="AY7" s="1603"/>
      <c r="AZ7" s="1603"/>
      <c r="BA7" s="1603"/>
      <c r="BB7" s="1604"/>
      <c r="BC7" s="1600" t="s">
        <v>1784</v>
      </c>
      <c r="BD7" s="1603"/>
      <c r="BE7" s="1603"/>
      <c r="BF7" s="1603"/>
      <c r="BG7" s="1603"/>
      <c r="BH7" s="1603"/>
      <c r="BI7" s="1609" t="s">
        <v>1035</v>
      </c>
      <c r="BJ7" s="1611"/>
      <c r="BK7" s="1611"/>
      <c r="BL7" s="1611"/>
      <c r="BM7" s="1611"/>
      <c r="BN7" s="1611"/>
      <c r="BO7" s="1611"/>
      <c r="BP7" s="1611"/>
      <c r="BQ7" s="1611"/>
      <c r="BR7" s="1611"/>
      <c r="BS7" s="1611"/>
      <c r="BT7" s="1611"/>
      <c r="BU7" s="1611"/>
      <c r="BV7" s="1611"/>
      <c r="BW7" s="1611"/>
      <c r="BX7" s="1611"/>
      <c r="BY7" s="1611"/>
      <c r="BZ7" s="1611"/>
      <c r="CA7" s="1611"/>
      <c r="CB7" s="1611"/>
      <c r="CC7" s="1611"/>
      <c r="CD7" s="1611"/>
      <c r="CE7" s="1611"/>
      <c r="CF7" s="1611"/>
      <c r="CG7" s="1611"/>
      <c r="CH7" s="1611"/>
      <c r="CI7" s="1611"/>
      <c r="CJ7" s="1611"/>
      <c r="CK7" s="1618"/>
      <c r="CL7" s="1619" t="s">
        <v>965</v>
      </c>
      <c r="CM7" s="1618"/>
      <c r="CN7" s="1618"/>
      <c r="CO7" s="1618"/>
      <c r="CP7" s="1618"/>
      <c r="CQ7" s="1618"/>
      <c r="CR7" s="1618"/>
      <c r="CS7" s="1618"/>
      <c r="CT7" s="1618"/>
      <c r="CU7" s="1618"/>
      <c r="CV7" s="1618"/>
      <c r="CW7" s="1618"/>
      <c r="CX7" s="1618"/>
      <c r="CY7" s="1618"/>
      <c r="CZ7" s="1618"/>
      <c r="DA7" s="1618"/>
      <c r="DB7" s="1618"/>
      <c r="DC7" s="1618"/>
      <c r="DD7" s="1618"/>
      <c r="DE7" s="1618"/>
      <c r="DF7" s="1618"/>
      <c r="DG7" s="1618"/>
      <c r="DH7" s="1618"/>
      <c r="DI7" s="1618"/>
      <c r="DJ7" s="1618"/>
      <c r="DK7" s="1618"/>
      <c r="DL7" s="1618"/>
      <c r="DM7" s="1618"/>
      <c r="DN7" s="1618"/>
      <c r="DO7" s="1629"/>
      <c r="DP7" s="1572"/>
      <c r="DQ7" s="1634"/>
      <c r="DR7" s="1189"/>
      <c r="DS7" s="1644"/>
      <c r="DT7" s="1649"/>
      <c r="DU7" s="1649"/>
      <c r="DV7" s="1649"/>
      <c r="DW7" s="1649"/>
      <c r="DX7" s="1660"/>
      <c r="DY7" s="1644"/>
      <c r="DZ7" s="1649"/>
      <c r="EA7" s="1649"/>
      <c r="EB7" s="1660"/>
      <c r="EC7" s="1663" t="s">
        <v>820</v>
      </c>
      <c r="ED7" s="1570"/>
      <c r="EE7" s="1570"/>
      <c r="EF7" s="1570"/>
      <c r="EG7" s="1672"/>
      <c r="EH7" s="1674" t="s">
        <v>323</v>
      </c>
      <c r="EI7" s="1677"/>
      <c r="EJ7" s="1556"/>
      <c r="EK7" s="1591" t="s">
        <v>1785</v>
      </c>
      <c r="EL7" s="1663" t="s">
        <v>1518</v>
      </c>
      <c r="EM7" s="1570"/>
      <c r="EN7" s="1570"/>
      <c r="EO7" s="1674" t="s">
        <v>660</v>
      </c>
      <c r="EP7" s="1687"/>
      <c r="EQ7" s="1591" t="s">
        <v>1785</v>
      </c>
      <c r="ER7" s="1663" t="s">
        <v>1518</v>
      </c>
      <c r="ES7" s="1570"/>
      <c r="ET7" s="1570"/>
      <c r="EU7" s="1674" t="s">
        <v>660</v>
      </c>
      <c r="EV7" s="1694"/>
      <c r="EW7" s="1696" t="s">
        <v>160</v>
      </c>
      <c r="EX7" s="1702"/>
      <c r="EY7" s="1705"/>
      <c r="EZ7" s="1696" t="s">
        <v>1786</v>
      </c>
      <c r="FA7" s="1702"/>
      <c r="FB7" s="1705"/>
      <c r="FC7" s="1696" t="s">
        <v>255</v>
      </c>
      <c r="FD7" s="1702"/>
      <c r="FE7" s="1705"/>
      <c r="FF7" s="1591" t="s">
        <v>1785</v>
      </c>
      <c r="FG7" s="1663" t="s">
        <v>1616</v>
      </c>
      <c r="FH7" s="1570"/>
      <c r="FI7" s="1570"/>
      <c r="FJ7" s="1674" t="s">
        <v>1710</v>
      </c>
      <c r="FK7" s="1687"/>
      <c r="FL7" s="1716" t="s">
        <v>1787</v>
      </c>
      <c r="FM7" s="1718"/>
      <c r="FN7" s="1718"/>
      <c r="FO7" s="1718"/>
      <c r="FP7" s="1718"/>
      <c r="FQ7" s="1718"/>
      <c r="FR7" s="1718"/>
      <c r="FS7" s="1718"/>
      <c r="FT7" s="1718"/>
      <c r="FU7" s="1719"/>
      <c r="FV7" s="1716" t="s">
        <v>1788</v>
      </c>
      <c r="FW7" s="1718"/>
      <c r="FX7" s="1718"/>
      <c r="FY7" s="1718"/>
      <c r="FZ7" s="1718"/>
      <c r="GA7" s="1718"/>
      <c r="GB7" s="1718"/>
      <c r="GC7" s="1718"/>
      <c r="GD7" s="1718"/>
      <c r="GE7" s="1718"/>
      <c r="GF7" s="1718"/>
      <c r="GG7" s="1719"/>
      <c r="GH7" s="1591" t="s">
        <v>649</v>
      </c>
      <c r="GI7" s="1555" t="s">
        <v>1616</v>
      </c>
      <c r="GJ7" s="1674" t="s">
        <v>1710</v>
      </c>
      <c r="GK7" s="1724"/>
      <c r="GL7" s="1674" t="s">
        <v>1789</v>
      </c>
      <c r="GM7" s="1674" t="s">
        <v>562</v>
      </c>
      <c r="GN7" s="1725" t="s">
        <v>404</v>
      </c>
      <c r="GO7" s="1730"/>
      <c r="GP7" s="1730"/>
      <c r="GQ7" s="1725" t="s">
        <v>1790</v>
      </c>
      <c r="GR7" s="1732"/>
      <c r="GS7" s="1732"/>
      <c r="GT7" s="1736"/>
      <c r="GU7" s="1696" t="s">
        <v>1791</v>
      </c>
      <c r="GV7" s="1702"/>
      <c r="GW7" s="1705"/>
      <c r="GX7" s="1591" t="s">
        <v>649</v>
      </c>
      <c r="GY7" s="1674" t="s">
        <v>1616</v>
      </c>
      <c r="GZ7" s="1674" t="s">
        <v>1710</v>
      </c>
      <c r="HA7" s="1724"/>
      <c r="HB7" s="1696" t="s">
        <v>446</v>
      </c>
      <c r="HC7" s="1702"/>
      <c r="HD7" s="1705"/>
      <c r="HE7" s="1591" t="s">
        <v>649</v>
      </c>
      <c r="HF7" s="1555" t="s">
        <v>1616</v>
      </c>
      <c r="HG7" s="1674" t="s">
        <v>1710</v>
      </c>
      <c r="HH7" s="1724"/>
      <c r="HI7" s="1696" t="s">
        <v>335</v>
      </c>
      <c r="HJ7" s="1702"/>
      <c r="HK7" s="1748"/>
      <c r="HL7" s="1754" t="s">
        <v>1683</v>
      </c>
      <c r="HM7" s="1754" t="s">
        <v>807</v>
      </c>
      <c r="HN7" s="1759"/>
      <c r="HO7" s="1727"/>
      <c r="HP7" s="1762"/>
      <c r="HQ7" s="1766" t="s">
        <v>1792</v>
      </c>
      <c r="HR7" s="1769"/>
      <c r="HS7" s="1533"/>
      <c r="HT7" s="1766"/>
      <c r="HU7" s="1533"/>
      <c r="HV7" s="1581"/>
      <c r="HW7" s="1766"/>
      <c r="HX7" s="1766"/>
      <c r="HY7" s="1562"/>
      <c r="HZ7" s="1562"/>
      <c r="IA7" s="1766"/>
      <c r="IB7" s="1766"/>
      <c r="IC7" s="1766"/>
      <c r="ID7" s="1766"/>
      <c r="IE7" s="1766"/>
      <c r="IF7" s="1766"/>
      <c r="IG7" s="1581"/>
      <c r="IH7" s="1581"/>
      <c r="II7" s="1533"/>
      <c r="IJ7" s="1582"/>
      <c r="IK7" s="1651" t="s">
        <v>1793</v>
      </c>
      <c r="IL7" s="1771" t="s">
        <v>1544</v>
      </c>
      <c r="IM7" s="1772"/>
      <c r="IN7" s="1784"/>
      <c r="IO7" s="1784"/>
      <c r="IP7" s="1784"/>
      <c r="IQ7" s="1784"/>
      <c r="IR7" s="1784"/>
      <c r="IS7" s="1784"/>
      <c r="IT7" s="1784"/>
      <c r="IU7" s="1784"/>
      <c r="IV7" s="124"/>
      <c r="IW7" s="1590" t="s">
        <v>571</v>
      </c>
      <c r="IX7" s="1791" t="s">
        <v>1728</v>
      </c>
      <c r="IY7" s="1791"/>
      <c r="IZ7" s="1791"/>
      <c r="JA7" s="1589" t="s">
        <v>1794</v>
      </c>
      <c r="JB7" s="1797" t="s">
        <v>1795</v>
      </c>
      <c r="JC7" s="1797" t="s">
        <v>1796</v>
      </c>
      <c r="JD7" s="1797" t="s">
        <v>177</v>
      </c>
      <c r="JE7" s="1797" t="s">
        <v>1797</v>
      </c>
      <c r="JF7" s="1797" t="s">
        <v>1100</v>
      </c>
      <c r="JG7" s="1798" t="s">
        <v>1563</v>
      </c>
      <c r="JH7" s="1798" t="s">
        <v>676</v>
      </c>
      <c r="JI7" s="1798" t="s">
        <v>1798</v>
      </c>
      <c r="JJ7" s="1801" t="s">
        <v>1799</v>
      </c>
      <c r="JK7" s="1805" t="s">
        <v>1800</v>
      </c>
      <c r="JL7" s="1600"/>
      <c r="JM7" s="1780" t="s">
        <v>749</v>
      </c>
      <c r="JN7" s="1780" t="s">
        <v>1801</v>
      </c>
      <c r="JO7" s="1780" t="s">
        <v>692</v>
      </c>
      <c r="JP7" s="1810" t="s">
        <v>17</v>
      </c>
      <c r="JQ7" s="1811"/>
      <c r="JR7" s="1600"/>
      <c r="JS7" s="1780" t="s">
        <v>265</v>
      </c>
      <c r="JT7" s="1780" t="s">
        <v>1805</v>
      </c>
      <c r="JU7" s="1780" t="s">
        <v>1258</v>
      </c>
      <c r="JV7" s="1780" t="s">
        <v>1806</v>
      </c>
      <c r="JW7" s="1780" t="s">
        <v>1807</v>
      </c>
      <c r="JX7" s="1780" t="s">
        <v>1663</v>
      </c>
      <c r="JY7" s="1780" t="s">
        <v>1808</v>
      </c>
      <c r="JZ7" s="1780" t="s">
        <v>1809</v>
      </c>
      <c r="KA7" s="1780" t="s">
        <v>1810</v>
      </c>
      <c r="KB7" s="1810" t="s">
        <v>1812</v>
      </c>
      <c r="KC7" s="1811"/>
      <c r="KD7" s="1820" t="s">
        <v>1814</v>
      </c>
      <c r="KE7" s="1825" t="s">
        <v>1720</v>
      </c>
      <c r="KF7" s="1825" t="s">
        <v>1816</v>
      </c>
      <c r="KG7" s="1631" t="s">
        <v>1138</v>
      </c>
      <c r="KH7" s="1575" t="s">
        <v>1817</v>
      </c>
      <c r="KI7" s="1834" t="s">
        <v>1818</v>
      </c>
      <c r="KJ7" s="1839"/>
      <c r="KK7" s="1841" t="s">
        <v>1388</v>
      </c>
      <c r="KL7" s="1842"/>
      <c r="KM7" s="1842"/>
      <c r="KN7" s="1842"/>
      <c r="KO7" s="1842"/>
      <c r="KP7" s="1842"/>
      <c r="KQ7" s="1842"/>
      <c r="KR7" s="1846"/>
      <c r="KS7" s="1841" t="s">
        <v>627</v>
      </c>
      <c r="KT7" s="1842"/>
      <c r="KU7" s="1842"/>
      <c r="KV7" s="1842"/>
      <c r="KW7" s="1842"/>
      <c r="KX7" s="1842"/>
      <c r="KY7" s="1842"/>
      <c r="KZ7" s="1842"/>
      <c r="LA7" s="1842"/>
      <c r="LB7" s="1842"/>
      <c r="LC7" s="1846"/>
      <c r="LD7" s="1716" t="s">
        <v>1308</v>
      </c>
      <c r="LE7" s="1718"/>
      <c r="LF7" s="1718"/>
      <c r="LG7" s="1718"/>
      <c r="LH7" s="1718"/>
      <c r="LI7" s="1849" t="s">
        <v>1819</v>
      </c>
      <c r="LJ7" s="1718" t="s">
        <v>345</v>
      </c>
      <c r="LK7" s="1718"/>
      <c r="LL7" s="1718"/>
      <c r="LM7" s="1718"/>
      <c r="LN7" s="1718"/>
      <c r="LO7" s="1718"/>
      <c r="LP7" s="1718"/>
      <c r="LQ7" s="1857" t="s">
        <v>1820</v>
      </c>
      <c r="LR7" s="1834" t="s">
        <v>1821</v>
      </c>
      <c r="LS7" s="1839"/>
      <c r="LT7" s="1841" t="s">
        <v>1822</v>
      </c>
      <c r="LU7" s="1842"/>
      <c r="LV7" s="1842"/>
      <c r="LW7" s="1842"/>
      <c r="LX7" s="1842"/>
      <c r="LY7" s="1842"/>
      <c r="LZ7" s="1842"/>
      <c r="MA7" s="1846"/>
      <c r="MB7" s="1841" t="s">
        <v>436</v>
      </c>
      <c r="MC7" s="1842"/>
      <c r="MD7" s="1842"/>
      <c r="ME7" s="1842"/>
      <c r="MF7" s="1842"/>
      <c r="MG7" s="1842"/>
      <c r="MH7" s="1842"/>
      <c r="MI7" s="1842"/>
      <c r="MJ7" s="1842"/>
      <c r="MK7" s="1842"/>
      <c r="ML7" s="1842"/>
      <c r="MM7" s="1846"/>
      <c r="MN7" s="1849" t="s">
        <v>1819</v>
      </c>
      <c r="MO7" s="1716" t="s">
        <v>1802</v>
      </c>
      <c r="MP7" s="1199"/>
      <c r="MQ7" s="1199"/>
      <c r="MR7" s="1199"/>
      <c r="MS7" s="1199"/>
      <c r="MT7" s="1199"/>
      <c r="MU7" s="1199"/>
      <c r="MV7" s="1199"/>
      <c r="MW7" s="1199"/>
      <c r="MX7" s="1199"/>
      <c r="MY7" s="1199"/>
      <c r="MZ7" s="1199"/>
      <c r="NA7" s="1199"/>
      <c r="NB7" s="1199"/>
      <c r="NC7" s="1199"/>
      <c r="ND7" s="1199"/>
      <c r="NE7" s="1199"/>
      <c r="NF7" s="1199"/>
      <c r="NG7" s="1199"/>
      <c r="NH7" s="1871"/>
      <c r="NI7" s="1199"/>
      <c r="NJ7" s="1716" t="s">
        <v>1823</v>
      </c>
      <c r="NK7" s="1199"/>
      <c r="NL7" s="1871"/>
      <c r="NM7" s="1716" t="s">
        <v>1824</v>
      </c>
      <c r="NN7" s="1199"/>
      <c r="NO7" s="1199"/>
      <c r="NP7" s="1199"/>
      <c r="NQ7" s="1199"/>
      <c r="NR7" s="1871"/>
      <c r="NS7" s="1716" t="s">
        <v>1825</v>
      </c>
      <c r="NT7" s="1199"/>
      <c r="NU7" s="1199"/>
      <c r="NV7" s="1199"/>
      <c r="NW7" s="1199"/>
      <c r="NX7" s="1199"/>
      <c r="NY7" s="1199"/>
      <c r="NZ7" s="1199"/>
      <c r="OA7" s="1199"/>
      <c r="OB7" s="1181"/>
    </row>
    <row r="8" spans="1:392" s="242" customFormat="1" ht="13.5" customHeight="1">
      <c r="A8" s="1533"/>
      <c r="B8" s="1539"/>
      <c r="C8" s="1539"/>
      <c r="D8" s="1533"/>
      <c r="E8" s="1544"/>
      <c r="F8" s="1547"/>
      <c r="G8" s="1553"/>
      <c r="H8" s="1556"/>
      <c r="I8" s="1539"/>
      <c r="J8" s="1559"/>
      <c r="K8" s="1562"/>
      <c r="L8" s="1569"/>
      <c r="M8" s="1572"/>
      <c r="N8" s="1576"/>
      <c r="O8" s="1576"/>
      <c r="P8" s="1539"/>
      <c r="Q8" s="1556"/>
      <c r="R8" s="1539"/>
      <c r="S8" s="1539"/>
      <c r="T8" s="1582"/>
      <c r="U8" s="1586"/>
      <c r="V8" s="1586"/>
      <c r="W8" s="1586"/>
      <c r="X8" s="1586"/>
      <c r="Y8" s="1586"/>
      <c r="Z8" s="1586"/>
      <c r="AA8" s="1586"/>
      <c r="AB8" s="1586"/>
      <c r="AC8" s="1586"/>
      <c r="AD8" s="1586"/>
      <c r="AE8" s="1590"/>
      <c r="AF8" s="1596"/>
      <c r="AG8" s="1600"/>
      <c r="AH8" s="1590" t="s">
        <v>396</v>
      </c>
      <c r="AI8" s="1590" t="s">
        <v>1139</v>
      </c>
      <c r="AJ8" s="1590" t="s">
        <v>225</v>
      </c>
      <c r="AK8" s="1590" t="s">
        <v>1826</v>
      </c>
      <c r="AL8" s="1590" t="s">
        <v>445</v>
      </c>
      <c r="AM8" s="1590" t="s">
        <v>376</v>
      </c>
      <c r="AN8" s="1600"/>
      <c r="AO8" s="1590" t="s">
        <v>396</v>
      </c>
      <c r="AP8" s="1590" t="s">
        <v>1139</v>
      </c>
      <c r="AQ8" s="1590" t="s">
        <v>225</v>
      </c>
      <c r="AR8" s="1590" t="s">
        <v>445</v>
      </c>
      <c r="AS8" s="1590" t="s">
        <v>1827</v>
      </c>
      <c r="AT8" s="1590" t="s">
        <v>1828</v>
      </c>
      <c r="AU8" s="1600"/>
      <c r="AV8" s="1590" t="s">
        <v>396</v>
      </c>
      <c r="AW8" s="1590" t="s">
        <v>1139</v>
      </c>
      <c r="AX8" s="1590" t="s">
        <v>1217</v>
      </c>
      <c r="AY8" s="1590" t="s">
        <v>225</v>
      </c>
      <c r="AZ8" s="1590" t="s">
        <v>631</v>
      </c>
      <c r="BA8" s="1590" t="s">
        <v>1829</v>
      </c>
      <c r="BB8" s="1590" t="s">
        <v>1831</v>
      </c>
      <c r="BC8" s="1600"/>
      <c r="BD8" s="1590" t="s">
        <v>396</v>
      </c>
      <c r="BE8" s="1590" t="s">
        <v>1139</v>
      </c>
      <c r="BF8" s="1590" t="s">
        <v>445</v>
      </c>
      <c r="BG8" s="1590" t="s">
        <v>209</v>
      </c>
      <c r="BH8" s="1605" t="s">
        <v>234</v>
      </c>
      <c r="BI8" s="1610" t="s">
        <v>912</v>
      </c>
      <c r="BJ8" s="1600" t="s">
        <v>1833</v>
      </c>
      <c r="BK8" s="1612" t="s">
        <v>1835</v>
      </c>
      <c r="BL8" s="1614"/>
      <c r="BM8" s="1614"/>
      <c r="BN8" s="1614"/>
      <c r="BO8" s="1614"/>
      <c r="BP8" s="1617"/>
      <c r="BQ8" s="1591" t="s">
        <v>1836</v>
      </c>
      <c r="BR8" s="1612" t="s">
        <v>1837</v>
      </c>
      <c r="BS8" s="1614"/>
      <c r="BT8" s="1614"/>
      <c r="BU8" s="1614"/>
      <c r="BV8" s="1614"/>
      <c r="BW8" s="1617"/>
      <c r="BX8" s="1591" t="s">
        <v>1633</v>
      </c>
      <c r="BY8" s="1612" t="s">
        <v>1838</v>
      </c>
      <c r="BZ8" s="1614"/>
      <c r="CA8" s="1614"/>
      <c r="CB8" s="1614"/>
      <c r="CC8" s="1614"/>
      <c r="CD8" s="1614"/>
      <c r="CE8" s="1617"/>
      <c r="CF8" s="1591" t="s">
        <v>1206</v>
      </c>
      <c r="CG8" s="1612" t="s">
        <v>189</v>
      </c>
      <c r="CH8" s="1614"/>
      <c r="CI8" s="1614"/>
      <c r="CJ8" s="1614"/>
      <c r="CK8" s="1614"/>
      <c r="CL8" s="1620" t="s">
        <v>1841</v>
      </c>
      <c r="CM8" s="1596" t="s">
        <v>1464</v>
      </c>
      <c r="CN8" s="1600" t="s">
        <v>1839</v>
      </c>
      <c r="CO8" s="1612" t="s">
        <v>1842</v>
      </c>
      <c r="CP8" s="1614"/>
      <c r="CQ8" s="1614"/>
      <c r="CR8" s="1614"/>
      <c r="CS8" s="1614"/>
      <c r="CT8" s="1617"/>
      <c r="CU8" s="1591" t="s">
        <v>1844</v>
      </c>
      <c r="CV8" s="1612" t="s">
        <v>1845</v>
      </c>
      <c r="CW8" s="1614"/>
      <c r="CX8" s="1614"/>
      <c r="CY8" s="1614"/>
      <c r="CZ8" s="1614"/>
      <c r="DA8" s="1617"/>
      <c r="DB8" s="1591" t="s">
        <v>141</v>
      </c>
      <c r="DC8" s="1612" t="s">
        <v>784</v>
      </c>
      <c r="DD8" s="1614"/>
      <c r="DE8" s="1614"/>
      <c r="DF8" s="1614"/>
      <c r="DG8" s="1614"/>
      <c r="DH8" s="1614"/>
      <c r="DI8" s="1617"/>
      <c r="DJ8" s="1591" t="s">
        <v>1846</v>
      </c>
      <c r="DK8" s="1624" t="s">
        <v>1847</v>
      </c>
      <c r="DL8" s="1625"/>
      <c r="DM8" s="1625"/>
      <c r="DN8" s="1625"/>
      <c r="DO8" s="1625"/>
      <c r="DP8" s="1572"/>
      <c r="DQ8" s="1634"/>
      <c r="DR8" s="1189"/>
      <c r="DS8" s="1645" t="s">
        <v>1015</v>
      </c>
      <c r="DT8" s="1650"/>
      <c r="DU8" s="1650"/>
      <c r="DV8" s="1650"/>
      <c r="DW8" s="1657"/>
      <c r="DX8" s="1661" t="s">
        <v>428</v>
      </c>
      <c r="DY8" s="1661" t="s">
        <v>1848</v>
      </c>
      <c r="DZ8" s="1661" t="s">
        <v>1849</v>
      </c>
      <c r="EA8" s="1661" t="s">
        <v>461</v>
      </c>
      <c r="EB8" s="1661" t="s">
        <v>43</v>
      </c>
      <c r="EC8" s="1600"/>
      <c r="ED8" s="1533" t="s">
        <v>609</v>
      </c>
      <c r="EE8" s="1668" t="s">
        <v>598</v>
      </c>
      <c r="EF8" s="1671"/>
      <c r="EG8" s="1673"/>
      <c r="EH8" s="1615"/>
      <c r="EI8" s="1676" t="s">
        <v>609</v>
      </c>
      <c r="EJ8" s="1556"/>
      <c r="EK8" s="1581"/>
      <c r="EL8" s="1581"/>
      <c r="EM8" s="1668" t="s">
        <v>1852</v>
      </c>
      <c r="EN8" s="1671"/>
      <c r="EO8" s="1556"/>
      <c r="EP8" s="1688" t="s">
        <v>1761</v>
      </c>
      <c r="EQ8" s="1581"/>
      <c r="ER8" s="1581"/>
      <c r="ES8" s="1668" t="s">
        <v>1852</v>
      </c>
      <c r="ET8" s="1671"/>
      <c r="EU8" s="1556"/>
      <c r="EV8" s="1688" t="s">
        <v>1761</v>
      </c>
      <c r="EW8" s="1697"/>
      <c r="EX8" s="1703"/>
      <c r="EY8" s="1706"/>
      <c r="EZ8" s="1697"/>
      <c r="FA8" s="1703"/>
      <c r="FB8" s="1706"/>
      <c r="FC8" s="1709"/>
      <c r="FD8" s="1710"/>
      <c r="FE8" s="1713"/>
      <c r="FF8" s="1581"/>
      <c r="FG8" s="1581"/>
      <c r="FH8" s="1668" t="s">
        <v>1852</v>
      </c>
      <c r="FI8" s="1671"/>
      <c r="FJ8" s="1556"/>
      <c r="FK8" s="1688" t="s">
        <v>1766</v>
      </c>
      <c r="FL8" s="1651" t="s">
        <v>285</v>
      </c>
      <c r="FM8" s="1651" t="s">
        <v>542</v>
      </c>
      <c r="FN8" s="1651" t="s">
        <v>1853</v>
      </c>
      <c r="FO8" s="1651" t="s">
        <v>1203</v>
      </c>
      <c r="FP8" s="1651" t="s">
        <v>625</v>
      </c>
      <c r="FQ8" s="1651" t="s">
        <v>1854</v>
      </c>
      <c r="FR8" s="1651" t="s">
        <v>995</v>
      </c>
      <c r="FS8" s="1651" t="s">
        <v>1855</v>
      </c>
      <c r="FT8" s="1654" t="s">
        <v>1751</v>
      </c>
      <c r="FU8" s="1720"/>
      <c r="FV8" s="1651" t="s">
        <v>1042</v>
      </c>
      <c r="FW8" s="1651" t="s">
        <v>1856</v>
      </c>
      <c r="FX8" s="1651" t="s">
        <v>1857</v>
      </c>
      <c r="FY8" s="1651" t="s">
        <v>1858</v>
      </c>
      <c r="FZ8" s="1651" t="s">
        <v>864</v>
      </c>
      <c r="GA8" s="1651" t="s">
        <v>1860</v>
      </c>
      <c r="GB8" s="1651" t="s">
        <v>1501</v>
      </c>
      <c r="GC8" s="1651" t="s">
        <v>1862</v>
      </c>
      <c r="GD8" s="1651" t="s">
        <v>1564</v>
      </c>
      <c r="GE8" s="1651" t="s">
        <v>651</v>
      </c>
      <c r="GF8" s="1654" t="s">
        <v>1751</v>
      </c>
      <c r="GG8" s="1720"/>
      <c r="GH8" s="1581"/>
      <c r="GI8" s="1556"/>
      <c r="GJ8" s="1556"/>
      <c r="GK8" s="1688" t="s">
        <v>1766</v>
      </c>
      <c r="GL8" s="1615"/>
      <c r="GM8" s="1615"/>
      <c r="GN8" s="1726"/>
      <c r="GO8" s="1731" t="s">
        <v>1863</v>
      </c>
      <c r="GP8" s="1731" t="s">
        <v>1155</v>
      </c>
      <c r="GQ8" s="1727"/>
      <c r="GR8" s="1733" t="s">
        <v>1612</v>
      </c>
      <c r="GS8" s="1733" t="s">
        <v>1404</v>
      </c>
      <c r="GT8" s="1733" t="s">
        <v>1325</v>
      </c>
      <c r="GU8" s="1737"/>
      <c r="GV8" s="1739"/>
      <c r="GW8" s="1706"/>
      <c r="GX8" s="1581"/>
      <c r="GY8" s="1556"/>
      <c r="GZ8" s="1556"/>
      <c r="HA8" s="1688" t="s">
        <v>1766</v>
      </c>
      <c r="HB8" s="1737"/>
      <c r="HC8" s="1739"/>
      <c r="HD8" s="1706"/>
      <c r="HE8" s="1581"/>
      <c r="HF8" s="1556"/>
      <c r="HG8" s="1615"/>
      <c r="HH8" s="1688" t="s">
        <v>1766</v>
      </c>
      <c r="HI8" s="1737"/>
      <c r="HJ8" s="1739"/>
      <c r="HK8" s="1749"/>
      <c r="HL8" s="1754"/>
      <c r="HM8" s="1754"/>
      <c r="HN8" s="1759"/>
      <c r="HO8" s="1727"/>
      <c r="HP8" s="1762"/>
      <c r="HQ8" s="1766"/>
      <c r="HR8" s="1769"/>
      <c r="HS8" s="1533"/>
      <c r="HT8" s="1766"/>
      <c r="HU8" s="1533"/>
      <c r="HV8" s="1581"/>
      <c r="HW8" s="1766"/>
      <c r="HX8" s="1766"/>
      <c r="HY8" s="1562"/>
      <c r="HZ8" s="1562"/>
      <c r="IA8" s="1766"/>
      <c r="IB8" s="1766"/>
      <c r="IC8" s="1766"/>
      <c r="ID8" s="1766"/>
      <c r="IE8" s="1766"/>
      <c r="IF8" s="1766"/>
      <c r="IG8" s="1581"/>
      <c r="IH8" s="1581"/>
      <c r="II8" s="1533"/>
      <c r="IJ8" s="1582"/>
      <c r="IK8" s="1189"/>
      <c r="IL8" s="1776" t="s">
        <v>1850</v>
      </c>
      <c r="IM8" s="1780" t="s">
        <v>1864</v>
      </c>
      <c r="IN8" s="1785" t="s">
        <v>729</v>
      </c>
      <c r="IO8" s="1787" t="s">
        <v>1865</v>
      </c>
      <c r="IP8" s="1787" t="s">
        <v>1866</v>
      </c>
      <c r="IQ8" s="1787" t="s">
        <v>1711</v>
      </c>
      <c r="IR8" s="1787" t="s">
        <v>1023</v>
      </c>
      <c r="IS8" s="1787" t="s">
        <v>1867</v>
      </c>
      <c r="IT8" s="1787" t="s">
        <v>1333</v>
      </c>
      <c r="IU8" s="1787" t="s">
        <v>1318</v>
      </c>
      <c r="IV8" s="1789" t="s">
        <v>1868</v>
      </c>
      <c r="IW8" s="1590"/>
      <c r="IX8" s="1792" t="s">
        <v>588</v>
      </c>
      <c r="IY8" s="1794" t="s">
        <v>1869</v>
      </c>
      <c r="IZ8" s="1794" t="s">
        <v>1481</v>
      </c>
      <c r="JA8" s="1590"/>
      <c r="JB8" s="1797"/>
      <c r="JC8" s="1797"/>
      <c r="JD8" s="1797"/>
      <c r="JE8" s="1797"/>
      <c r="JF8" s="1797"/>
      <c r="JG8" s="1799"/>
      <c r="JH8" s="1799"/>
      <c r="JI8" s="1799"/>
      <c r="JJ8" s="1802"/>
      <c r="JK8" s="1806"/>
      <c r="JL8" s="1600"/>
      <c r="JM8" s="1781"/>
      <c r="JN8" s="1781"/>
      <c r="JO8" s="1781"/>
      <c r="JP8" s="1781"/>
      <c r="JQ8" s="1780" t="s">
        <v>809</v>
      </c>
      <c r="JR8" s="1600"/>
      <c r="JS8" s="1781"/>
      <c r="JT8" s="1781"/>
      <c r="JU8" s="1781"/>
      <c r="JV8" s="1781"/>
      <c r="JW8" s="1781"/>
      <c r="JX8" s="1781"/>
      <c r="JY8" s="1781"/>
      <c r="JZ8" s="1781"/>
      <c r="KA8" s="1781"/>
      <c r="KB8" s="1781"/>
      <c r="KC8" s="1780" t="s">
        <v>809</v>
      </c>
      <c r="KD8" s="1821"/>
      <c r="KE8" s="1826"/>
      <c r="KF8" s="1826"/>
      <c r="KG8" s="1826"/>
      <c r="KH8" s="1831"/>
      <c r="KI8" s="1835" t="s">
        <v>1870</v>
      </c>
      <c r="KJ8" s="1835" t="s">
        <v>1871</v>
      </c>
      <c r="KK8" s="1835" t="s">
        <v>1339</v>
      </c>
      <c r="KL8" s="1835" t="s">
        <v>1872</v>
      </c>
      <c r="KM8" s="1835" t="s">
        <v>1873</v>
      </c>
      <c r="KN8" s="1835" t="s">
        <v>1874</v>
      </c>
      <c r="KO8" s="1836" t="s">
        <v>1875</v>
      </c>
      <c r="KP8" s="1835" t="s">
        <v>1876</v>
      </c>
      <c r="KQ8" s="1843" t="s">
        <v>136</v>
      </c>
      <c r="KR8" s="1847"/>
      <c r="KS8" s="1825" t="s">
        <v>1058</v>
      </c>
      <c r="KT8" s="1825" t="s">
        <v>1587</v>
      </c>
      <c r="KU8" s="1825" t="s">
        <v>1877</v>
      </c>
      <c r="KV8" s="1848" t="s">
        <v>1070</v>
      </c>
      <c r="KW8" s="1825" t="s">
        <v>1813</v>
      </c>
      <c r="KX8" s="1848" t="s">
        <v>1878</v>
      </c>
      <c r="KY8" s="1848" t="s">
        <v>1879</v>
      </c>
      <c r="KZ8" s="1848" t="s">
        <v>1880</v>
      </c>
      <c r="LA8" s="1848" t="s">
        <v>1881</v>
      </c>
      <c r="LB8" s="1843" t="s">
        <v>1573</v>
      </c>
      <c r="LC8" s="1847"/>
      <c r="LD8" s="1835" t="s">
        <v>1882</v>
      </c>
      <c r="LE8" s="1848" t="s">
        <v>47</v>
      </c>
      <c r="LF8" s="1848" t="s">
        <v>1883</v>
      </c>
      <c r="LG8" s="1843" t="s">
        <v>1573</v>
      </c>
      <c r="LH8" s="1847"/>
      <c r="LI8" s="1850" t="s">
        <v>672</v>
      </c>
      <c r="LJ8" s="1848" t="s">
        <v>986</v>
      </c>
      <c r="LK8" s="1848" t="s">
        <v>149</v>
      </c>
      <c r="LL8" s="1848" t="s">
        <v>46</v>
      </c>
      <c r="LM8" s="1848" t="s">
        <v>1884</v>
      </c>
      <c r="LN8" s="1848" t="s">
        <v>884</v>
      </c>
      <c r="LO8" s="1854" t="s">
        <v>1885</v>
      </c>
      <c r="LP8" s="1847"/>
      <c r="LQ8" s="1858"/>
      <c r="LR8" s="1835" t="s">
        <v>1552</v>
      </c>
      <c r="LS8" s="1835" t="s">
        <v>1871</v>
      </c>
      <c r="LT8" s="1835" t="s">
        <v>1339</v>
      </c>
      <c r="LU8" s="1835" t="s">
        <v>1872</v>
      </c>
      <c r="LV8" s="1835" t="s">
        <v>1873</v>
      </c>
      <c r="LW8" s="1835" t="s">
        <v>1874</v>
      </c>
      <c r="LX8" s="1836" t="s">
        <v>1875</v>
      </c>
      <c r="LY8" s="1835" t="s">
        <v>1876</v>
      </c>
      <c r="LZ8" s="1843" t="s">
        <v>136</v>
      </c>
      <c r="MA8" s="1847"/>
      <c r="MB8" s="1825" t="s">
        <v>1887</v>
      </c>
      <c r="MC8" s="1825" t="s">
        <v>1190</v>
      </c>
      <c r="MD8" s="1825" t="s">
        <v>1888</v>
      </c>
      <c r="ME8" s="1848" t="s">
        <v>1260</v>
      </c>
      <c r="MF8" s="1825" t="s">
        <v>239</v>
      </c>
      <c r="MG8" s="1848" t="s">
        <v>1038</v>
      </c>
      <c r="MH8" s="1848" t="s">
        <v>1677</v>
      </c>
      <c r="MI8" s="1848" t="s">
        <v>1889</v>
      </c>
      <c r="MJ8" s="1848" t="s">
        <v>1890</v>
      </c>
      <c r="MK8" s="1843" t="s">
        <v>1598</v>
      </c>
      <c r="ML8" s="1843" t="s">
        <v>1891</v>
      </c>
      <c r="MM8" s="1847"/>
      <c r="MN8" s="1850" t="s">
        <v>178</v>
      </c>
      <c r="MO8" s="1862" t="s">
        <v>646</v>
      </c>
      <c r="MP8" s="1716" t="s">
        <v>1892</v>
      </c>
      <c r="MQ8" s="1199"/>
      <c r="MR8" s="1199"/>
      <c r="MS8" s="1199"/>
      <c r="MT8" s="1199"/>
      <c r="MU8" s="1199"/>
      <c r="MV8" s="1199"/>
      <c r="MW8" s="1199"/>
      <c r="MX8" s="1871"/>
      <c r="MY8" s="1199"/>
      <c r="MZ8" s="1716" t="s">
        <v>1893</v>
      </c>
      <c r="NA8" s="1199"/>
      <c r="NB8" s="1199"/>
      <c r="NC8" s="1199"/>
      <c r="ND8" s="1199"/>
      <c r="NE8" s="1199"/>
      <c r="NF8" s="1199"/>
      <c r="NG8" s="1199"/>
      <c r="NH8" s="1871"/>
      <c r="NI8" s="1199"/>
      <c r="NJ8" s="1876" t="s">
        <v>1894</v>
      </c>
      <c r="NK8" s="1732"/>
      <c r="NL8" s="1879"/>
      <c r="NM8" s="1881" t="s">
        <v>1440</v>
      </c>
      <c r="NN8" s="1881" t="s">
        <v>1897</v>
      </c>
      <c r="NO8" s="1881" t="s">
        <v>1577</v>
      </c>
      <c r="NP8" s="1881" t="s">
        <v>289</v>
      </c>
      <c r="NQ8" s="1843" t="s">
        <v>1898</v>
      </c>
      <c r="NR8" s="1847"/>
      <c r="NS8" s="1881" t="s">
        <v>152</v>
      </c>
      <c r="NT8" s="1881" t="s">
        <v>1587</v>
      </c>
      <c r="NU8" s="1881" t="s">
        <v>1877</v>
      </c>
      <c r="NV8" s="1848" t="s">
        <v>1899</v>
      </c>
      <c r="NW8" s="1848" t="s">
        <v>1900</v>
      </c>
      <c r="NX8" s="1848" t="s">
        <v>1901</v>
      </c>
      <c r="NY8" s="1881" t="s">
        <v>1399</v>
      </c>
      <c r="NZ8" s="1843" t="s">
        <v>1073</v>
      </c>
      <c r="OA8" s="1882"/>
      <c r="OB8" s="1181"/>
    </row>
    <row r="9" spans="1:392" s="242" customFormat="1" ht="13.5" customHeight="1">
      <c r="A9" s="1533"/>
      <c r="B9" s="1539"/>
      <c r="C9" s="1539"/>
      <c r="D9" s="1533"/>
      <c r="E9" s="1544"/>
      <c r="F9" s="1547"/>
      <c r="G9" s="1553"/>
      <c r="H9" s="1556"/>
      <c r="I9" s="1539"/>
      <c r="J9" s="1559"/>
      <c r="K9" s="1562"/>
      <c r="L9" s="1569"/>
      <c r="M9" s="1572"/>
      <c r="N9" s="1576"/>
      <c r="O9" s="1576"/>
      <c r="P9" s="1539"/>
      <c r="Q9" s="1556"/>
      <c r="R9" s="1539"/>
      <c r="S9" s="1539"/>
      <c r="T9" s="1582"/>
      <c r="U9" s="1586"/>
      <c r="V9" s="1586"/>
      <c r="W9" s="1586"/>
      <c r="X9" s="1586"/>
      <c r="Y9" s="1586"/>
      <c r="Z9" s="1586"/>
      <c r="AA9" s="1586"/>
      <c r="AB9" s="1586"/>
      <c r="AC9" s="1586"/>
      <c r="AD9" s="1586"/>
      <c r="AE9" s="1590"/>
      <c r="AF9" s="1596"/>
      <c r="AG9" s="1600"/>
      <c r="AH9" s="1590"/>
      <c r="AI9" s="1590"/>
      <c r="AJ9" s="1590"/>
      <c r="AK9" s="1590"/>
      <c r="AL9" s="1590"/>
      <c r="AM9" s="1590"/>
      <c r="AN9" s="1600"/>
      <c r="AO9" s="1590"/>
      <c r="AP9" s="1590"/>
      <c r="AQ9" s="1590"/>
      <c r="AR9" s="1590"/>
      <c r="AS9" s="1590"/>
      <c r="AT9" s="1590"/>
      <c r="AU9" s="1600"/>
      <c r="AV9" s="1590"/>
      <c r="AW9" s="1590"/>
      <c r="AX9" s="1590"/>
      <c r="AY9" s="1590"/>
      <c r="AZ9" s="1590"/>
      <c r="BA9" s="1590"/>
      <c r="BB9" s="1590"/>
      <c r="BC9" s="1600"/>
      <c r="BD9" s="1590"/>
      <c r="BE9" s="1590"/>
      <c r="BF9" s="1590"/>
      <c r="BG9" s="1590"/>
      <c r="BH9" s="1605"/>
      <c r="BI9" s="1596"/>
      <c r="BJ9" s="1600"/>
      <c r="BK9" s="1556" t="s">
        <v>396</v>
      </c>
      <c r="BL9" s="1556" t="s">
        <v>1139</v>
      </c>
      <c r="BM9" s="1556" t="s">
        <v>225</v>
      </c>
      <c r="BN9" s="1556" t="s">
        <v>1826</v>
      </c>
      <c r="BO9" s="1615" t="s">
        <v>445</v>
      </c>
      <c r="BP9" s="1539" t="s">
        <v>376</v>
      </c>
      <c r="BQ9" s="1581"/>
      <c r="BR9" s="1556" t="s">
        <v>396</v>
      </c>
      <c r="BS9" s="1556" t="s">
        <v>1139</v>
      </c>
      <c r="BT9" s="1556" t="s">
        <v>225</v>
      </c>
      <c r="BU9" s="1556" t="s">
        <v>445</v>
      </c>
      <c r="BV9" s="1615" t="s">
        <v>1902</v>
      </c>
      <c r="BW9" s="1555" t="s">
        <v>947</v>
      </c>
      <c r="BX9" s="1581"/>
      <c r="BY9" s="1556" t="s">
        <v>396</v>
      </c>
      <c r="BZ9" s="1556" t="s">
        <v>1139</v>
      </c>
      <c r="CA9" s="1556" t="s">
        <v>1217</v>
      </c>
      <c r="CB9" s="1556" t="s">
        <v>225</v>
      </c>
      <c r="CC9" s="1556" t="s">
        <v>631</v>
      </c>
      <c r="CD9" s="1615" t="s">
        <v>1494</v>
      </c>
      <c r="CE9" s="1555" t="s">
        <v>1903</v>
      </c>
      <c r="CF9" s="1581"/>
      <c r="CG9" s="1556" t="s">
        <v>396</v>
      </c>
      <c r="CH9" s="1556" t="s">
        <v>1139</v>
      </c>
      <c r="CI9" s="1556" t="s">
        <v>445</v>
      </c>
      <c r="CJ9" s="1615" t="s">
        <v>209</v>
      </c>
      <c r="CK9" s="1615" t="s">
        <v>234</v>
      </c>
      <c r="CL9" s="1621"/>
      <c r="CM9" s="1596"/>
      <c r="CN9" s="1600"/>
      <c r="CO9" s="1556" t="s">
        <v>396</v>
      </c>
      <c r="CP9" s="1556" t="s">
        <v>1139</v>
      </c>
      <c r="CQ9" s="1556" t="s">
        <v>225</v>
      </c>
      <c r="CR9" s="1556" t="s">
        <v>1826</v>
      </c>
      <c r="CS9" s="1615" t="s">
        <v>445</v>
      </c>
      <c r="CT9" s="1539" t="s">
        <v>376</v>
      </c>
      <c r="CU9" s="1581"/>
      <c r="CV9" s="1556" t="s">
        <v>396</v>
      </c>
      <c r="CW9" s="1556" t="s">
        <v>1139</v>
      </c>
      <c r="CX9" s="1556" t="s">
        <v>225</v>
      </c>
      <c r="CY9" s="1556" t="s">
        <v>445</v>
      </c>
      <c r="CZ9" s="1615" t="s">
        <v>1902</v>
      </c>
      <c r="DA9" s="1555" t="s">
        <v>1173</v>
      </c>
      <c r="DB9" s="1581"/>
      <c r="DC9" s="1556" t="s">
        <v>396</v>
      </c>
      <c r="DD9" s="1556" t="s">
        <v>1139</v>
      </c>
      <c r="DE9" s="1556" t="s">
        <v>1217</v>
      </c>
      <c r="DF9" s="1556" t="s">
        <v>225</v>
      </c>
      <c r="DG9" s="1556" t="s">
        <v>631</v>
      </c>
      <c r="DH9" s="1615" t="s">
        <v>1494</v>
      </c>
      <c r="DI9" s="1555" t="s">
        <v>1903</v>
      </c>
      <c r="DJ9" s="1581"/>
      <c r="DK9" s="1556" t="s">
        <v>396</v>
      </c>
      <c r="DL9" s="1556" t="s">
        <v>1139</v>
      </c>
      <c r="DM9" s="1556" t="s">
        <v>445</v>
      </c>
      <c r="DN9" s="1615" t="s">
        <v>703</v>
      </c>
      <c r="DO9" s="1615" t="s">
        <v>949</v>
      </c>
      <c r="DP9" s="1572"/>
      <c r="DQ9" s="1634"/>
      <c r="DR9" s="1189"/>
      <c r="DS9" s="1581"/>
      <c r="DT9" s="1651" t="s">
        <v>310</v>
      </c>
      <c r="DU9" s="1651" t="s">
        <v>269</v>
      </c>
      <c r="DV9" s="1654" t="s">
        <v>1751</v>
      </c>
      <c r="DW9" s="1658"/>
      <c r="DX9" s="1582"/>
      <c r="DY9" s="1582"/>
      <c r="DZ9" s="1582"/>
      <c r="EA9" s="1582"/>
      <c r="EB9" s="1582"/>
      <c r="EC9" s="1600"/>
      <c r="ED9" s="1533"/>
      <c r="EE9" s="1555" t="s">
        <v>1895</v>
      </c>
      <c r="EF9" s="1555" t="s">
        <v>1222</v>
      </c>
      <c r="EG9" s="1555" t="s">
        <v>327</v>
      </c>
      <c r="EH9" s="1615"/>
      <c r="EI9" s="1676"/>
      <c r="EJ9" s="1556"/>
      <c r="EK9" s="1581"/>
      <c r="EL9" s="1581"/>
      <c r="EM9" s="1555" t="s">
        <v>1680</v>
      </c>
      <c r="EN9" s="1674" t="s">
        <v>1222</v>
      </c>
      <c r="EO9" s="1556"/>
      <c r="EP9" s="1634"/>
      <c r="EQ9" s="1581"/>
      <c r="ER9" s="1581"/>
      <c r="ES9" s="1555" t="s">
        <v>1680</v>
      </c>
      <c r="ET9" s="1674" t="s">
        <v>1222</v>
      </c>
      <c r="EU9" s="1556"/>
      <c r="EV9" s="1634"/>
      <c r="EW9" s="1698" t="s">
        <v>1382</v>
      </c>
      <c r="EX9" s="1698" t="s">
        <v>1678</v>
      </c>
      <c r="EY9" s="1707" t="s">
        <v>1904</v>
      </c>
      <c r="EZ9" s="1698" t="s">
        <v>1382</v>
      </c>
      <c r="FA9" s="1698" t="s">
        <v>1678</v>
      </c>
      <c r="FB9" s="1707" t="s">
        <v>1904</v>
      </c>
      <c r="FC9" s="1698" t="s">
        <v>1382</v>
      </c>
      <c r="FD9" s="1698" t="s">
        <v>1678</v>
      </c>
      <c r="FE9" s="1707" t="s">
        <v>1904</v>
      </c>
      <c r="FF9" s="1581"/>
      <c r="FG9" s="1581"/>
      <c r="FH9" s="1555" t="s">
        <v>1680</v>
      </c>
      <c r="FI9" s="1674" t="s">
        <v>1222</v>
      </c>
      <c r="FJ9" s="1556"/>
      <c r="FK9" s="1634"/>
      <c r="FL9" s="1582"/>
      <c r="FM9" s="1582"/>
      <c r="FN9" s="1582"/>
      <c r="FO9" s="1582"/>
      <c r="FP9" s="1582"/>
      <c r="FQ9" s="1582"/>
      <c r="FR9" s="1582"/>
      <c r="FS9" s="1582"/>
      <c r="FT9" s="1582"/>
      <c r="FU9" s="1651" t="s">
        <v>809</v>
      </c>
      <c r="FV9" s="1582"/>
      <c r="FW9" s="1582"/>
      <c r="FX9" s="1582"/>
      <c r="FY9" s="1582"/>
      <c r="FZ9" s="1582"/>
      <c r="GA9" s="1582"/>
      <c r="GB9" s="1582"/>
      <c r="GC9" s="1582"/>
      <c r="GD9" s="1582"/>
      <c r="GE9" s="1582"/>
      <c r="GF9" s="1582"/>
      <c r="GG9" s="1651" t="s">
        <v>809</v>
      </c>
      <c r="GH9" s="1581"/>
      <c r="GI9" s="1556"/>
      <c r="GJ9" s="1556"/>
      <c r="GK9" s="1634"/>
      <c r="GL9" s="1615"/>
      <c r="GM9" s="1615"/>
      <c r="GN9" s="1727"/>
      <c r="GO9" s="1189"/>
      <c r="GP9" s="1189"/>
      <c r="GQ9" s="1727"/>
      <c r="GR9" s="1634"/>
      <c r="GS9" s="1634"/>
      <c r="GT9" s="1634"/>
      <c r="GU9" s="1699" t="s">
        <v>1382</v>
      </c>
      <c r="GV9" s="1698" t="s">
        <v>1678</v>
      </c>
      <c r="GW9" s="1707" t="s">
        <v>1904</v>
      </c>
      <c r="GX9" s="1581"/>
      <c r="GY9" s="1556"/>
      <c r="GZ9" s="1556"/>
      <c r="HA9" s="1634"/>
      <c r="HB9" s="1699" t="s">
        <v>1382</v>
      </c>
      <c r="HC9" s="1698" t="s">
        <v>1678</v>
      </c>
      <c r="HD9" s="1707" t="s">
        <v>1904</v>
      </c>
      <c r="HE9" s="1581"/>
      <c r="HF9" s="1556"/>
      <c r="HG9" s="1615"/>
      <c r="HH9" s="1745"/>
      <c r="HI9" s="1698" t="s">
        <v>1382</v>
      </c>
      <c r="HJ9" s="1698" t="s">
        <v>1678</v>
      </c>
      <c r="HK9" s="1707" t="s">
        <v>1904</v>
      </c>
      <c r="HL9" s="1754"/>
      <c r="HM9" s="1754"/>
      <c r="HN9" s="1759"/>
      <c r="HO9" s="1727"/>
      <c r="HP9" s="1762"/>
      <c r="HQ9" s="1766"/>
      <c r="HR9" s="1769"/>
      <c r="HS9" s="1533"/>
      <c r="HT9" s="1766"/>
      <c r="HU9" s="1533"/>
      <c r="HV9" s="1581"/>
      <c r="HW9" s="1766"/>
      <c r="HX9" s="1766"/>
      <c r="HY9" s="1562"/>
      <c r="HZ9" s="1562"/>
      <c r="IA9" s="1766"/>
      <c r="IB9" s="1766"/>
      <c r="IC9" s="1766"/>
      <c r="ID9" s="1766"/>
      <c r="IE9" s="1766"/>
      <c r="IF9" s="1766"/>
      <c r="IG9" s="1581"/>
      <c r="IH9" s="1581"/>
      <c r="II9" s="1533"/>
      <c r="IJ9" s="1582"/>
      <c r="IK9" s="1189"/>
      <c r="IL9" s="1777"/>
      <c r="IM9" s="1781"/>
      <c r="IN9" s="1786"/>
      <c r="IO9" s="1788"/>
      <c r="IP9" s="1788"/>
      <c r="IQ9" s="1788"/>
      <c r="IR9" s="1788"/>
      <c r="IS9" s="1788"/>
      <c r="IT9" s="1788"/>
      <c r="IU9" s="1788"/>
      <c r="IV9" s="1790"/>
      <c r="IW9" s="1590"/>
      <c r="IX9" s="1793"/>
      <c r="IY9" s="1795"/>
      <c r="IZ9" s="1795"/>
      <c r="JA9" s="1590"/>
      <c r="JB9" s="1797"/>
      <c r="JC9" s="1797"/>
      <c r="JD9" s="1797"/>
      <c r="JE9" s="1797"/>
      <c r="JF9" s="1797"/>
      <c r="JG9" s="1799"/>
      <c r="JH9" s="1799"/>
      <c r="JI9" s="1799"/>
      <c r="JJ9" s="1802"/>
      <c r="JK9" s="1806"/>
      <c r="JL9" s="1600"/>
      <c r="JM9" s="1781"/>
      <c r="JN9" s="1781"/>
      <c r="JO9" s="1781"/>
      <c r="JP9" s="1781"/>
      <c r="JQ9" s="1781"/>
      <c r="JR9" s="1600"/>
      <c r="JS9" s="1781"/>
      <c r="JT9" s="1781"/>
      <c r="JU9" s="1781"/>
      <c r="JV9" s="1781"/>
      <c r="JW9" s="1781"/>
      <c r="JX9" s="1781"/>
      <c r="JY9" s="1781"/>
      <c r="JZ9" s="1781"/>
      <c r="KA9" s="1781"/>
      <c r="KB9" s="1781"/>
      <c r="KC9" s="1781"/>
      <c r="KD9" s="1821"/>
      <c r="KE9" s="1826"/>
      <c r="KF9" s="1826"/>
      <c r="KG9" s="1826"/>
      <c r="KH9" s="1831"/>
      <c r="KI9" s="1836"/>
      <c r="KJ9" s="1836"/>
      <c r="KK9" s="1836"/>
      <c r="KL9" s="1836"/>
      <c r="KM9" s="1836"/>
      <c r="KN9" s="1836"/>
      <c r="KO9" s="1836"/>
      <c r="KP9" s="1836"/>
      <c r="KQ9" s="1844"/>
      <c r="KR9" s="1844" t="s">
        <v>809</v>
      </c>
      <c r="KS9" s="1836"/>
      <c r="KT9" s="1836"/>
      <c r="KU9" s="1836"/>
      <c r="KV9" s="1844"/>
      <c r="KW9" s="1836"/>
      <c r="KX9" s="1844"/>
      <c r="KY9" s="1844"/>
      <c r="KZ9" s="1844"/>
      <c r="LA9" s="1844"/>
      <c r="LB9" s="1844"/>
      <c r="LC9" s="1844" t="s">
        <v>809</v>
      </c>
      <c r="LD9" s="1836"/>
      <c r="LE9" s="1844"/>
      <c r="LF9" s="1844"/>
      <c r="LG9" s="1844"/>
      <c r="LH9" s="1844" t="s">
        <v>809</v>
      </c>
      <c r="LI9" s="1851"/>
      <c r="LJ9" s="1844"/>
      <c r="LK9" s="1844"/>
      <c r="LL9" s="1844"/>
      <c r="LM9" s="1844"/>
      <c r="LN9" s="1844"/>
      <c r="LO9" s="1855"/>
      <c r="LP9" s="1844" t="s">
        <v>809</v>
      </c>
      <c r="LQ9" s="1858"/>
      <c r="LR9" s="1836"/>
      <c r="LS9" s="1836"/>
      <c r="LT9" s="1836"/>
      <c r="LU9" s="1836"/>
      <c r="LV9" s="1836"/>
      <c r="LW9" s="1836"/>
      <c r="LX9" s="1836"/>
      <c r="LY9" s="1836"/>
      <c r="LZ9" s="1844"/>
      <c r="MA9" s="1844" t="s">
        <v>809</v>
      </c>
      <c r="MB9" s="1836"/>
      <c r="MC9" s="1836"/>
      <c r="MD9" s="1836"/>
      <c r="ME9" s="1844"/>
      <c r="MF9" s="1836"/>
      <c r="MG9" s="1844"/>
      <c r="MH9" s="1844"/>
      <c r="MI9" s="1844"/>
      <c r="MJ9" s="1844"/>
      <c r="MK9" s="1844"/>
      <c r="ML9" s="1844"/>
      <c r="MM9" s="1844" t="s">
        <v>809</v>
      </c>
      <c r="MN9" s="1851"/>
      <c r="MO9" s="1863"/>
      <c r="MP9" s="1863" t="s">
        <v>1187</v>
      </c>
      <c r="MQ9" s="1851" t="s">
        <v>138</v>
      </c>
      <c r="MR9" s="1851" t="s">
        <v>103</v>
      </c>
      <c r="MS9" s="1851" t="s">
        <v>1163</v>
      </c>
      <c r="MT9" s="1851" t="s">
        <v>331</v>
      </c>
      <c r="MU9" s="1851" t="s">
        <v>1357</v>
      </c>
      <c r="MV9" s="1851" t="s">
        <v>337</v>
      </c>
      <c r="MW9" s="1851" t="s">
        <v>1306</v>
      </c>
      <c r="MX9" s="1851" t="s">
        <v>819</v>
      </c>
      <c r="MY9" s="1872" t="s">
        <v>1751</v>
      </c>
      <c r="MZ9" s="1863" t="s">
        <v>1549</v>
      </c>
      <c r="NA9" s="1851" t="s">
        <v>138</v>
      </c>
      <c r="NB9" s="1851" t="s">
        <v>103</v>
      </c>
      <c r="NC9" s="1851" t="s">
        <v>1163</v>
      </c>
      <c r="ND9" s="1851" t="s">
        <v>331</v>
      </c>
      <c r="NE9" s="1851" t="s">
        <v>1357</v>
      </c>
      <c r="NF9" s="1851" t="s">
        <v>337</v>
      </c>
      <c r="NG9" s="1851" t="s">
        <v>1306</v>
      </c>
      <c r="NH9" s="1851" t="s">
        <v>819</v>
      </c>
      <c r="NI9" s="1872" t="s">
        <v>1751</v>
      </c>
      <c r="NJ9" s="1877"/>
      <c r="NK9" s="1877" t="s">
        <v>1905</v>
      </c>
      <c r="NL9" s="1880" t="s">
        <v>710</v>
      </c>
      <c r="NM9" s="1844"/>
      <c r="NN9" s="1844"/>
      <c r="NO9" s="1844"/>
      <c r="NP9" s="1844"/>
      <c r="NQ9" s="1844"/>
      <c r="NR9" s="1844" t="s">
        <v>809</v>
      </c>
      <c r="NS9" s="1844"/>
      <c r="NT9" s="1844"/>
      <c r="NU9" s="1844"/>
      <c r="NV9" s="1844"/>
      <c r="NW9" s="1844"/>
      <c r="NX9" s="1844"/>
      <c r="NY9" s="1844"/>
      <c r="NZ9" s="1844"/>
      <c r="OA9" s="1881" t="s">
        <v>809</v>
      </c>
      <c r="OB9" s="1181"/>
    </row>
    <row r="10" spans="1:392" s="242" customFormat="1">
      <c r="A10" s="1533"/>
      <c r="B10" s="1539"/>
      <c r="C10" s="1539"/>
      <c r="D10" s="1533"/>
      <c r="E10" s="1544"/>
      <c r="F10" s="1547"/>
      <c r="G10" s="1553"/>
      <c r="H10" s="1556"/>
      <c r="I10" s="1539"/>
      <c r="J10" s="1559"/>
      <c r="K10" s="1562"/>
      <c r="L10" s="1569"/>
      <c r="M10" s="1572"/>
      <c r="N10" s="1576"/>
      <c r="O10" s="1576"/>
      <c r="P10" s="1539"/>
      <c r="Q10" s="1556"/>
      <c r="R10" s="1539"/>
      <c r="S10" s="1539"/>
      <c r="T10" s="1582"/>
      <c r="U10" s="1586"/>
      <c r="V10" s="1586"/>
      <c r="W10" s="1586"/>
      <c r="X10" s="1586"/>
      <c r="Y10" s="1586"/>
      <c r="Z10" s="1586"/>
      <c r="AA10" s="1586"/>
      <c r="AB10" s="1586"/>
      <c r="AC10" s="1586"/>
      <c r="AD10" s="1586"/>
      <c r="AE10" s="1590"/>
      <c r="AF10" s="1596"/>
      <c r="AG10" s="1600"/>
      <c r="AH10" s="1590"/>
      <c r="AI10" s="1590"/>
      <c r="AJ10" s="1590"/>
      <c r="AK10" s="1590"/>
      <c r="AL10" s="1590"/>
      <c r="AM10" s="1590"/>
      <c r="AN10" s="1600"/>
      <c r="AO10" s="1590"/>
      <c r="AP10" s="1590"/>
      <c r="AQ10" s="1590"/>
      <c r="AR10" s="1590"/>
      <c r="AS10" s="1590"/>
      <c r="AT10" s="1590"/>
      <c r="AU10" s="1600"/>
      <c r="AV10" s="1590"/>
      <c r="AW10" s="1590"/>
      <c r="AX10" s="1590"/>
      <c r="AY10" s="1590"/>
      <c r="AZ10" s="1590"/>
      <c r="BA10" s="1590"/>
      <c r="BB10" s="1590"/>
      <c r="BC10" s="1600"/>
      <c r="BD10" s="1590"/>
      <c r="BE10" s="1590"/>
      <c r="BF10" s="1590"/>
      <c r="BG10" s="1590"/>
      <c r="BH10" s="1605"/>
      <c r="BI10" s="1596"/>
      <c r="BJ10" s="1600"/>
      <c r="BK10" s="1556"/>
      <c r="BL10" s="1556"/>
      <c r="BM10" s="1556"/>
      <c r="BN10" s="1556"/>
      <c r="BO10" s="1615"/>
      <c r="BP10" s="1539"/>
      <c r="BQ10" s="1581"/>
      <c r="BR10" s="1556"/>
      <c r="BS10" s="1556"/>
      <c r="BT10" s="1556"/>
      <c r="BU10" s="1556"/>
      <c r="BV10" s="1615"/>
      <c r="BW10" s="1556"/>
      <c r="BX10" s="1581"/>
      <c r="BY10" s="1556"/>
      <c r="BZ10" s="1556"/>
      <c r="CA10" s="1556"/>
      <c r="CB10" s="1556"/>
      <c r="CC10" s="1556"/>
      <c r="CD10" s="1615"/>
      <c r="CE10" s="1556"/>
      <c r="CF10" s="1581"/>
      <c r="CG10" s="1556"/>
      <c r="CH10" s="1556"/>
      <c r="CI10" s="1556"/>
      <c r="CJ10" s="1615"/>
      <c r="CK10" s="1615"/>
      <c r="CL10" s="1621"/>
      <c r="CM10" s="1596"/>
      <c r="CN10" s="1600"/>
      <c r="CO10" s="1556"/>
      <c r="CP10" s="1556"/>
      <c r="CQ10" s="1556"/>
      <c r="CR10" s="1556"/>
      <c r="CS10" s="1615"/>
      <c r="CT10" s="1539"/>
      <c r="CU10" s="1581"/>
      <c r="CV10" s="1556"/>
      <c r="CW10" s="1556"/>
      <c r="CX10" s="1556"/>
      <c r="CY10" s="1556"/>
      <c r="CZ10" s="1615"/>
      <c r="DA10" s="1556"/>
      <c r="DB10" s="1581"/>
      <c r="DC10" s="1556"/>
      <c r="DD10" s="1556"/>
      <c r="DE10" s="1556"/>
      <c r="DF10" s="1556"/>
      <c r="DG10" s="1556"/>
      <c r="DH10" s="1615"/>
      <c r="DI10" s="1556"/>
      <c r="DJ10" s="1581"/>
      <c r="DK10" s="1556"/>
      <c r="DL10" s="1556"/>
      <c r="DM10" s="1556"/>
      <c r="DN10" s="1615"/>
      <c r="DO10" s="1615"/>
      <c r="DP10" s="1572"/>
      <c r="DQ10" s="1634"/>
      <c r="DR10" s="1189"/>
      <c r="DS10" s="1581"/>
      <c r="DT10" s="1189"/>
      <c r="DU10" s="1189"/>
      <c r="DV10" s="1655"/>
      <c r="DW10" s="1651" t="s">
        <v>809</v>
      </c>
      <c r="DX10" s="1582"/>
      <c r="DY10" s="1582"/>
      <c r="DZ10" s="1582"/>
      <c r="EA10" s="1582"/>
      <c r="EB10" s="1582"/>
      <c r="EC10" s="1600"/>
      <c r="ED10" s="1533"/>
      <c r="EE10" s="1556"/>
      <c r="EF10" s="1556"/>
      <c r="EG10" s="1556"/>
      <c r="EH10" s="1615"/>
      <c r="EI10" s="1676"/>
      <c r="EJ10" s="1556"/>
      <c r="EK10" s="1581"/>
      <c r="EL10" s="1581"/>
      <c r="EM10" s="1556"/>
      <c r="EN10" s="1615"/>
      <c r="EO10" s="1556"/>
      <c r="EP10" s="1634"/>
      <c r="EQ10" s="1581"/>
      <c r="ER10" s="1581"/>
      <c r="ES10" s="1556"/>
      <c r="ET10" s="1615"/>
      <c r="EU10" s="1556"/>
      <c r="EV10" s="1634"/>
      <c r="EW10" s="1699"/>
      <c r="EX10" s="1699"/>
      <c r="EY10" s="1194"/>
      <c r="EZ10" s="1699"/>
      <c r="FA10" s="1699"/>
      <c r="FB10" s="1194"/>
      <c r="FC10" s="1699"/>
      <c r="FD10" s="1699"/>
      <c r="FE10" s="1194"/>
      <c r="FF10" s="1581"/>
      <c r="FG10" s="1581"/>
      <c r="FH10" s="1556"/>
      <c r="FI10" s="1615"/>
      <c r="FJ10" s="1556"/>
      <c r="FK10" s="1634"/>
      <c r="FL10" s="1582"/>
      <c r="FM10" s="1582"/>
      <c r="FN10" s="1582"/>
      <c r="FO10" s="1582"/>
      <c r="FP10" s="1582"/>
      <c r="FQ10" s="1582"/>
      <c r="FR10" s="1582"/>
      <c r="FS10" s="1582"/>
      <c r="FT10" s="1582"/>
      <c r="FU10" s="1582"/>
      <c r="FV10" s="1582"/>
      <c r="FW10" s="1582"/>
      <c r="FX10" s="1582"/>
      <c r="FY10" s="1582"/>
      <c r="FZ10" s="1582"/>
      <c r="GA10" s="1582"/>
      <c r="GB10" s="1582"/>
      <c r="GC10" s="1582"/>
      <c r="GD10" s="1582"/>
      <c r="GE10" s="1582"/>
      <c r="GF10" s="1582"/>
      <c r="GG10" s="1582"/>
      <c r="GH10" s="1581"/>
      <c r="GI10" s="1556"/>
      <c r="GJ10" s="1556"/>
      <c r="GK10" s="1634"/>
      <c r="GL10" s="1615"/>
      <c r="GM10" s="1615"/>
      <c r="GN10" s="1727"/>
      <c r="GO10" s="1189"/>
      <c r="GP10" s="1189"/>
      <c r="GQ10" s="1727"/>
      <c r="GR10" s="1634"/>
      <c r="GS10" s="1634"/>
      <c r="GT10" s="1634"/>
      <c r="GU10" s="1699"/>
      <c r="GV10" s="1699"/>
      <c r="GW10" s="1194"/>
      <c r="GX10" s="1581"/>
      <c r="GY10" s="1556"/>
      <c r="GZ10" s="1556"/>
      <c r="HA10" s="1634"/>
      <c r="HB10" s="1699"/>
      <c r="HC10" s="1699"/>
      <c r="HD10" s="1194"/>
      <c r="HE10" s="1581"/>
      <c r="HF10" s="1556"/>
      <c r="HG10" s="1615"/>
      <c r="HH10" s="1745"/>
      <c r="HI10" s="1699"/>
      <c r="HJ10" s="1699"/>
      <c r="HK10" s="1750"/>
      <c r="HL10" s="1754"/>
      <c r="HM10" s="1754"/>
      <c r="HN10" s="1759"/>
      <c r="HO10" s="1727"/>
      <c r="HP10" s="1762"/>
      <c r="HQ10" s="1766"/>
      <c r="HR10" s="1769"/>
      <c r="HS10" s="1533"/>
      <c r="HT10" s="1766"/>
      <c r="HU10" s="1533"/>
      <c r="HV10" s="1581"/>
      <c r="HW10" s="1766"/>
      <c r="HX10" s="1766"/>
      <c r="HY10" s="1562"/>
      <c r="HZ10" s="1562"/>
      <c r="IA10" s="1766"/>
      <c r="IB10" s="1766"/>
      <c r="IC10" s="1766"/>
      <c r="ID10" s="1766"/>
      <c r="IE10" s="1766"/>
      <c r="IF10" s="1766"/>
      <c r="IG10" s="1581"/>
      <c r="IH10" s="1581"/>
      <c r="II10" s="1533"/>
      <c r="IJ10" s="1582"/>
      <c r="IK10" s="1189"/>
      <c r="IL10" s="1777"/>
      <c r="IM10" s="1781"/>
      <c r="IN10" s="1786"/>
      <c r="IO10" s="1788"/>
      <c r="IP10" s="1788"/>
      <c r="IQ10" s="1788"/>
      <c r="IR10" s="1788"/>
      <c r="IS10" s="1788"/>
      <c r="IT10" s="1788"/>
      <c r="IU10" s="1788"/>
      <c r="IV10" s="1790"/>
      <c r="IW10" s="1590"/>
      <c r="IX10" s="1793"/>
      <c r="IY10" s="1795"/>
      <c r="IZ10" s="1795"/>
      <c r="JA10" s="1590"/>
      <c r="JB10" s="1797"/>
      <c r="JC10" s="1797"/>
      <c r="JD10" s="1797"/>
      <c r="JE10" s="1797"/>
      <c r="JF10" s="1797"/>
      <c r="JG10" s="1799"/>
      <c r="JH10" s="1799"/>
      <c r="JI10" s="1799"/>
      <c r="JJ10" s="1802"/>
      <c r="JK10" s="1806"/>
      <c r="JL10" s="1600"/>
      <c r="JM10" s="1781"/>
      <c r="JN10" s="1781"/>
      <c r="JO10" s="1781"/>
      <c r="JP10" s="1781"/>
      <c r="JQ10" s="1781"/>
      <c r="JR10" s="1600"/>
      <c r="JS10" s="1781"/>
      <c r="JT10" s="1781"/>
      <c r="JU10" s="1781"/>
      <c r="JV10" s="1781"/>
      <c r="JW10" s="1781"/>
      <c r="JX10" s="1781"/>
      <c r="JY10" s="1781"/>
      <c r="JZ10" s="1781"/>
      <c r="KA10" s="1781"/>
      <c r="KB10" s="1781"/>
      <c r="KC10" s="1781"/>
      <c r="KD10" s="1821"/>
      <c r="KE10" s="1826"/>
      <c r="KF10" s="1826"/>
      <c r="KG10" s="1826"/>
      <c r="KH10" s="1831"/>
      <c r="KI10" s="1836"/>
      <c r="KJ10" s="1836"/>
      <c r="KK10" s="1836"/>
      <c r="KL10" s="1836"/>
      <c r="KM10" s="1836"/>
      <c r="KN10" s="1836"/>
      <c r="KO10" s="1836"/>
      <c r="KP10" s="1836"/>
      <c r="KQ10" s="1844"/>
      <c r="KR10" s="1826"/>
      <c r="KS10" s="1836"/>
      <c r="KT10" s="1836"/>
      <c r="KU10" s="1836"/>
      <c r="KV10" s="1844"/>
      <c r="KW10" s="1836"/>
      <c r="KX10" s="1844"/>
      <c r="KY10" s="1844"/>
      <c r="KZ10" s="1844"/>
      <c r="LA10" s="1844"/>
      <c r="LB10" s="1844"/>
      <c r="LC10" s="1826"/>
      <c r="LD10" s="1836"/>
      <c r="LE10" s="1844"/>
      <c r="LF10" s="1844"/>
      <c r="LG10" s="1844"/>
      <c r="LH10" s="1826"/>
      <c r="LI10" s="1851"/>
      <c r="LJ10" s="1844"/>
      <c r="LK10" s="1844"/>
      <c r="LL10" s="1844"/>
      <c r="LM10" s="1844"/>
      <c r="LN10" s="1844"/>
      <c r="LO10" s="1855"/>
      <c r="LP10" s="1826"/>
      <c r="LQ10" s="1858"/>
      <c r="LR10" s="1836"/>
      <c r="LS10" s="1836"/>
      <c r="LT10" s="1836"/>
      <c r="LU10" s="1836"/>
      <c r="LV10" s="1836"/>
      <c r="LW10" s="1836"/>
      <c r="LX10" s="1836"/>
      <c r="LY10" s="1836"/>
      <c r="LZ10" s="1844"/>
      <c r="MA10" s="1826"/>
      <c r="MB10" s="1836"/>
      <c r="MC10" s="1836"/>
      <c r="MD10" s="1836"/>
      <c r="ME10" s="1844"/>
      <c r="MF10" s="1836"/>
      <c r="MG10" s="1844"/>
      <c r="MH10" s="1844"/>
      <c r="MI10" s="1844"/>
      <c r="MJ10" s="1844"/>
      <c r="MK10" s="1844"/>
      <c r="ML10" s="1844"/>
      <c r="MM10" s="1826"/>
      <c r="MN10" s="1851"/>
      <c r="MO10" s="1863"/>
      <c r="MP10" s="1868"/>
      <c r="MQ10" s="1181"/>
      <c r="MR10" s="1181"/>
      <c r="MS10" s="1181"/>
      <c r="MT10" s="1181"/>
      <c r="MU10" s="1851"/>
      <c r="MV10" s="1851"/>
      <c r="MW10" s="1851"/>
      <c r="MX10" s="1181"/>
      <c r="MY10" s="1873"/>
      <c r="MZ10" s="1868"/>
      <c r="NA10" s="1181"/>
      <c r="NB10" s="1181"/>
      <c r="NC10" s="1181"/>
      <c r="ND10" s="1181"/>
      <c r="NE10" s="1851"/>
      <c r="NF10" s="1851"/>
      <c r="NG10" s="1851"/>
      <c r="NH10" s="1181"/>
      <c r="NI10" s="1873"/>
      <c r="NJ10" s="1877"/>
      <c r="NK10" s="1877"/>
      <c r="NL10" s="1880"/>
      <c r="NM10" s="1844"/>
      <c r="NN10" s="1844"/>
      <c r="NO10" s="1844"/>
      <c r="NP10" s="1844"/>
      <c r="NQ10" s="1844"/>
      <c r="NR10" s="1826"/>
      <c r="NS10" s="1844"/>
      <c r="NT10" s="1844"/>
      <c r="NU10" s="1844"/>
      <c r="NV10" s="1844"/>
      <c r="NW10" s="1844"/>
      <c r="NX10" s="1844"/>
      <c r="NY10" s="1844"/>
      <c r="NZ10" s="1844"/>
      <c r="OA10" s="1883"/>
      <c r="OB10" s="1181"/>
    </row>
    <row r="11" spans="1:392" s="242" customFormat="1">
      <c r="A11" s="1533"/>
      <c r="B11" s="1539"/>
      <c r="C11" s="1539"/>
      <c r="D11" s="1533"/>
      <c r="E11" s="1544"/>
      <c r="F11" s="1547"/>
      <c r="G11" s="1553"/>
      <c r="H11" s="1556"/>
      <c r="I11" s="1539"/>
      <c r="J11" s="1559"/>
      <c r="K11" s="1562"/>
      <c r="L11" s="1569"/>
      <c r="M11" s="1572"/>
      <c r="N11" s="1576"/>
      <c r="O11" s="1576"/>
      <c r="P11" s="1539"/>
      <c r="Q11" s="1556"/>
      <c r="R11" s="1539"/>
      <c r="S11" s="1539"/>
      <c r="T11" s="1582"/>
      <c r="U11" s="1586"/>
      <c r="V11" s="1586"/>
      <c r="W11" s="1586"/>
      <c r="X11" s="1586"/>
      <c r="Y11" s="1586"/>
      <c r="Z11" s="1586"/>
      <c r="AA11" s="1586"/>
      <c r="AB11" s="1586"/>
      <c r="AC11" s="1586"/>
      <c r="AD11" s="1586"/>
      <c r="AE11" s="1590"/>
      <c r="AF11" s="1596"/>
      <c r="AG11" s="1600"/>
      <c r="AH11" s="1590"/>
      <c r="AI11" s="1590"/>
      <c r="AJ11" s="1590"/>
      <c r="AK11" s="1590"/>
      <c r="AL11" s="1590"/>
      <c r="AM11" s="1590"/>
      <c r="AN11" s="1600"/>
      <c r="AO11" s="1590"/>
      <c r="AP11" s="1590"/>
      <c r="AQ11" s="1590"/>
      <c r="AR11" s="1590"/>
      <c r="AS11" s="1590"/>
      <c r="AT11" s="1590"/>
      <c r="AU11" s="1600"/>
      <c r="AV11" s="1590"/>
      <c r="AW11" s="1590"/>
      <c r="AX11" s="1590"/>
      <c r="AY11" s="1590"/>
      <c r="AZ11" s="1590"/>
      <c r="BA11" s="1590"/>
      <c r="BB11" s="1590"/>
      <c r="BC11" s="1600"/>
      <c r="BD11" s="1590"/>
      <c r="BE11" s="1590"/>
      <c r="BF11" s="1590"/>
      <c r="BG11" s="1590"/>
      <c r="BH11" s="1605"/>
      <c r="BI11" s="1596"/>
      <c r="BJ11" s="1600"/>
      <c r="BK11" s="1556"/>
      <c r="BL11" s="1556"/>
      <c r="BM11" s="1556"/>
      <c r="BN11" s="1556"/>
      <c r="BO11" s="1615"/>
      <c r="BP11" s="1539"/>
      <c r="BQ11" s="1581"/>
      <c r="BR11" s="1556"/>
      <c r="BS11" s="1556"/>
      <c r="BT11" s="1556"/>
      <c r="BU11" s="1556"/>
      <c r="BV11" s="1615"/>
      <c r="BW11" s="1556"/>
      <c r="BX11" s="1581"/>
      <c r="BY11" s="1556"/>
      <c r="BZ11" s="1556"/>
      <c r="CA11" s="1556"/>
      <c r="CB11" s="1556"/>
      <c r="CC11" s="1556"/>
      <c r="CD11" s="1615"/>
      <c r="CE11" s="1556"/>
      <c r="CF11" s="1581"/>
      <c r="CG11" s="1556"/>
      <c r="CH11" s="1556"/>
      <c r="CI11" s="1556"/>
      <c r="CJ11" s="1615"/>
      <c r="CK11" s="1615"/>
      <c r="CL11" s="1621"/>
      <c r="CM11" s="1596"/>
      <c r="CN11" s="1600"/>
      <c r="CO11" s="1556"/>
      <c r="CP11" s="1556"/>
      <c r="CQ11" s="1556"/>
      <c r="CR11" s="1556"/>
      <c r="CS11" s="1615"/>
      <c r="CT11" s="1539"/>
      <c r="CU11" s="1581"/>
      <c r="CV11" s="1556"/>
      <c r="CW11" s="1556"/>
      <c r="CX11" s="1556"/>
      <c r="CY11" s="1556"/>
      <c r="CZ11" s="1615"/>
      <c r="DA11" s="1556"/>
      <c r="DB11" s="1581"/>
      <c r="DC11" s="1556"/>
      <c r="DD11" s="1556"/>
      <c r="DE11" s="1556"/>
      <c r="DF11" s="1556"/>
      <c r="DG11" s="1556"/>
      <c r="DH11" s="1615"/>
      <c r="DI11" s="1556"/>
      <c r="DJ11" s="1581"/>
      <c r="DK11" s="1556"/>
      <c r="DL11" s="1556"/>
      <c r="DM11" s="1556"/>
      <c r="DN11" s="1615"/>
      <c r="DO11" s="1615"/>
      <c r="DP11" s="1572"/>
      <c r="DQ11" s="1634"/>
      <c r="DR11" s="1189"/>
      <c r="DS11" s="1581"/>
      <c r="DT11" s="1189"/>
      <c r="DU11" s="1189"/>
      <c r="DV11" s="1655"/>
      <c r="DW11" s="1189"/>
      <c r="DX11" s="1582"/>
      <c r="DY11" s="1582"/>
      <c r="DZ11" s="1582"/>
      <c r="EA11" s="1582"/>
      <c r="EB11" s="1582"/>
      <c r="EC11" s="1600"/>
      <c r="ED11" s="1533"/>
      <c r="EE11" s="1556"/>
      <c r="EF11" s="1556"/>
      <c r="EG11" s="1556"/>
      <c r="EH11" s="1615"/>
      <c r="EI11" s="1676"/>
      <c r="EJ11" s="1556"/>
      <c r="EK11" s="1581"/>
      <c r="EL11" s="1581"/>
      <c r="EM11" s="1556"/>
      <c r="EN11" s="1615"/>
      <c r="EO11" s="1556"/>
      <c r="EP11" s="1634"/>
      <c r="EQ11" s="1581"/>
      <c r="ER11" s="1581"/>
      <c r="ES11" s="1556"/>
      <c r="ET11" s="1615"/>
      <c r="EU11" s="1556"/>
      <c r="EV11" s="1634"/>
      <c r="EW11" s="1699"/>
      <c r="EX11" s="1699"/>
      <c r="EY11" s="1194"/>
      <c r="EZ11" s="1699"/>
      <c r="FA11" s="1699"/>
      <c r="FB11" s="1194"/>
      <c r="FC11" s="1699"/>
      <c r="FD11" s="1699"/>
      <c r="FE11" s="1194"/>
      <c r="FF11" s="1581"/>
      <c r="FG11" s="1581"/>
      <c r="FH11" s="1556"/>
      <c r="FI11" s="1615"/>
      <c r="FJ11" s="1556"/>
      <c r="FK11" s="1634"/>
      <c r="FL11" s="1582"/>
      <c r="FM11" s="1582"/>
      <c r="FN11" s="1582"/>
      <c r="FO11" s="1582"/>
      <c r="FP11" s="1582"/>
      <c r="FQ11" s="1582"/>
      <c r="FR11" s="1582"/>
      <c r="FS11" s="1582"/>
      <c r="FT11" s="1582"/>
      <c r="FU11" s="1582"/>
      <c r="FV11" s="1582"/>
      <c r="FW11" s="1582"/>
      <c r="FX11" s="1582"/>
      <c r="FY11" s="1582"/>
      <c r="FZ11" s="1582"/>
      <c r="GA11" s="1582"/>
      <c r="GB11" s="1582"/>
      <c r="GC11" s="1582"/>
      <c r="GD11" s="1582"/>
      <c r="GE11" s="1582"/>
      <c r="GF11" s="1582"/>
      <c r="GG11" s="1582"/>
      <c r="GH11" s="1581"/>
      <c r="GI11" s="1556"/>
      <c r="GJ11" s="1556"/>
      <c r="GK11" s="1634"/>
      <c r="GL11" s="1615"/>
      <c r="GM11" s="1615"/>
      <c r="GN11" s="1727"/>
      <c r="GO11" s="1189"/>
      <c r="GP11" s="1189"/>
      <c r="GQ11" s="1727"/>
      <c r="GR11" s="1634"/>
      <c r="GS11" s="1634"/>
      <c r="GT11" s="1634"/>
      <c r="GU11" s="1699"/>
      <c r="GV11" s="1699"/>
      <c r="GW11" s="1194"/>
      <c r="GX11" s="1581"/>
      <c r="GY11" s="1556"/>
      <c r="GZ11" s="1556"/>
      <c r="HA11" s="1634"/>
      <c r="HB11" s="1699"/>
      <c r="HC11" s="1699"/>
      <c r="HD11" s="1194"/>
      <c r="HE11" s="1581"/>
      <c r="HF11" s="1556"/>
      <c r="HG11" s="1615"/>
      <c r="HH11" s="1745"/>
      <c r="HI11" s="1699"/>
      <c r="HJ11" s="1699"/>
      <c r="HK11" s="1750"/>
      <c r="HL11" s="1754"/>
      <c r="HM11" s="1754"/>
      <c r="HN11" s="1759"/>
      <c r="HO11" s="1727"/>
      <c r="HP11" s="1762"/>
      <c r="HQ11" s="1766"/>
      <c r="HR11" s="1769"/>
      <c r="HS11" s="1533"/>
      <c r="HT11" s="1766"/>
      <c r="HU11" s="1533"/>
      <c r="HV11" s="1581"/>
      <c r="HW11" s="1766"/>
      <c r="HX11" s="1766"/>
      <c r="HY11" s="1562"/>
      <c r="HZ11" s="1562"/>
      <c r="IA11" s="1766"/>
      <c r="IB11" s="1766"/>
      <c r="IC11" s="1766"/>
      <c r="ID11" s="1766"/>
      <c r="IE11" s="1766"/>
      <c r="IF11" s="1766"/>
      <c r="IG11" s="1581"/>
      <c r="IH11" s="1581"/>
      <c r="II11" s="1533"/>
      <c r="IJ11" s="1582"/>
      <c r="IK11" s="1189"/>
      <c r="IL11" s="1777"/>
      <c r="IM11" s="1781"/>
      <c r="IN11" s="1786"/>
      <c r="IO11" s="1788"/>
      <c r="IP11" s="1788"/>
      <c r="IQ11" s="1788"/>
      <c r="IR11" s="1788"/>
      <c r="IS11" s="1788"/>
      <c r="IT11" s="1788"/>
      <c r="IU11" s="1788"/>
      <c r="IV11" s="1790"/>
      <c r="IW11" s="1590"/>
      <c r="IX11" s="1793"/>
      <c r="IY11" s="1795"/>
      <c r="IZ11" s="1795"/>
      <c r="JA11" s="1590"/>
      <c r="JB11" s="1797"/>
      <c r="JC11" s="1797"/>
      <c r="JD11" s="1797"/>
      <c r="JE11" s="1797"/>
      <c r="JF11" s="1797"/>
      <c r="JG11" s="1799"/>
      <c r="JH11" s="1799"/>
      <c r="JI11" s="1799"/>
      <c r="JJ11" s="1802"/>
      <c r="JK11" s="1806"/>
      <c r="JL11" s="1600"/>
      <c r="JM11" s="1781"/>
      <c r="JN11" s="1781"/>
      <c r="JO11" s="1781"/>
      <c r="JP11" s="1781"/>
      <c r="JQ11" s="1781"/>
      <c r="JR11" s="1600"/>
      <c r="JS11" s="1781"/>
      <c r="JT11" s="1781"/>
      <c r="JU11" s="1781"/>
      <c r="JV11" s="1781"/>
      <c r="JW11" s="1781"/>
      <c r="JX11" s="1781"/>
      <c r="JY11" s="1781"/>
      <c r="JZ11" s="1781"/>
      <c r="KA11" s="1781"/>
      <c r="KB11" s="1781"/>
      <c r="KC11" s="1781"/>
      <c r="KD11" s="1821"/>
      <c r="KE11" s="1826"/>
      <c r="KF11" s="1826"/>
      <c r="KG11" s="1826"/>
      <c r="KH11" s="1831"/>
      <c r="KI11" s="1836"/>
      <c r="KJ11" s="1836"/>
      <c r="KK11" s="1836"/>
      <c r="KL11" s="1836"/>
      <c r="KM11" s="1836"/>
      <c r="KN11" s="1836"/>
      <c r="KO11" s="1836"/>
      <c r="KP11" s="1836"/>
      <c r="KQ11" s="1844"/>
      <c r="KR11" s="1826"/>
      <c r="KS11" s="1836"/>
      <c r="KT11" s="1836"/>
      <c r="KU11" s="1836"/>
      <c r="KV11" s="1844"/>
      <c r="KW11" s="1836"/>
      <c r="KX11" s="1844"/>
      <c r="KY11" s="1844"/>
      <c r="KZ11" s="1844"/>
      <c r="LA11" s="1844"/>
      <c r="LB11" s="1844"/>
      <c r="LC11" s="1826"/>
      <c r="LD11" s="1836"/>
      <c r="LE11" s="1844"/>
      <c r="LF11" s="1844"/>
      <c r="LG11" s="1844"/>
      <c r="LH11" s="1826"/>
      <c r="LI11" s="1851"/>
      <c r="LJ11" s="1844"/>
      <c r="LK11" s="1844"/>
      <c r="LL11" s="1844"/>
      <c r="LM11" s="1844"/>
      <c r="LN11" s="1844"/>
      <c r="LO11" s="1855"/>
      <c r="LP11" s="1826"/>
      <c r="LQ11" s="1858"/>
      <c r="LR11" s="1836"/>
      <c r="LS11" s="1836"/>
      <c r="LT11" s="1836"/>
      <c r="LU11" s="1836"/>
      <c r="LV11" s="1836"/>
      <c r="LW11" s="1836"/>
      <c r="LX11" s="1836"/>
      <c r="LY11" s="1836"/>
      <c r="LZ11" s="1844"/>
      <c r="MA11" s="1826"/>
      <c r="MB11" s="1836"/>
      <c r="MC11" s="1836"/>
      <c r="MD11" s="1836"/>
      <c r="ME11" s="1844"/>
      <c r="MF11" s="1836"/>
      <c r="MG11" s="1844"/>
      <c r="MH11" s="1844"/>
      <c r="MI11" s="1844"/>
      <c r="MJ11" s="1844"/>
      <c r="MK11" s="1844"/>
      <c r="ML11" s="1844"/>
      <c r="MM11" s="1826"/>
      <c r="MN11" s="1851"/>
      <c r="MO11" s="1863"/>
      <c r="MP11" s="1868"/>
      <c r="MQ11" s="1181"/>
      <c r="MR11" s="1181"/>
      <c r="MS11" s="1181"/>
      <c r="MT11" s="1181"/>
      <c r="MU11" s="1851"/>
      <c r="MV11" s="1851"/>
      <c r="MW11" s="1851"/>
      <c r="MX11" s="1181"/>
      <c r="MY11" s="1873"/>
      <c r="MZ11" s="1868"/>
      <c r="NA11" s="1181"/>
      <c r="NB11" s="1181"/>
      <c r="NC11" s="1181"/>
      <c r="ND11" s="1181"/>
      <c r="NE11" s="1851"/>
      <c r="NF11" s="1851"/>
      <c r="NG11" s="1851"/>
      <c r="NH11" s="1181"/>
      <c r="NI11" s="1873"/>
      <c r="NJ11" s="1877"/>
      <c r="NK11" s="1877"/>
      <c r="NL11" s="1880"/>
      <c r="NM11" s="1844"/>
      <c r="NN11" s="1844"/>
      <c r="NO11" s="1844"/>
      <c r="NP11" s="1844"/>
      <c r="NQ11" s="1844"/>
      <c r="NR11" s="1826"/>
      <c r="NS11" s="1844"/>
      <c r="NT11" s="1844"/>
      <c r="NU11" s="1844"/>
      <c r="NV11" s="1844"/>
      <c r="NW11" s="1844"/>
      <c r="NX11" s="1844"/>
      <c r="NY11" s="1844"/>
      <c r="NZ11" s="1844"/>
      <c r="OA11" s="1883"/>
      <c r="OB11" s="1181"/>
    </row>
    <row r="12" spans="1:392" s="242" customFormat="1" ht="58.9" customHeight="1">
      <c r="A12" s="1533"/>
      <c r="B12" s="1539"/>
      <c r="C12" s="1539"/>
      <c r="D12" s="1533"/>
      <c r="E12" s="1544"/>
      <c r="F12" s="1548"/>
      <c r="G12" s="1554"/>
      <c r="H12" s="1538"/>
      <c r="I12" s="1539"/>
      <c r="J12" s="1559"/>
      <c r="K12" s="1562"/>
      <c r="L12" s="1569"/>
      <c r="M12" s="1573"/>
      <c r="N12" s="1577"/>
      <c r="O12" s="1577"/>
      <c r="P12" s="1539"/>
      <c r="Q12" s="1538"/>
      <c r="R12" s="1539"/>
      <c r="S12" s="1539"/>
      <c r="T12" s="1532"/>
      <c r="U12" s="1587"/>
      <c r="V12" s="1587"/>
      <c r="W12" s="1587"/>
      <c r="X12" s="1587"/>
      <c r="Y12" s="1587"/>
      <c r="Z12" s="1587"/>
      <c r="AA12" s="1587"/>
      <c r="AB12" s="1587"/>
      <c r="AC12" s="1587"/>
      <c r="AD12" s="1587"/>
      <c r="AE12" s="1591"/>
      <c r="AF12" s="1597"/>
      <c r="AG12" s="1601"/>
      <c r="AH12" s="1590"/>
      <c r="AI12" s="1590"/>
      <c r="AJ12" s="1590"/>
      <c r="AK12" s="1590"/>
      <c r="AL12" s="1590"/>
      <c r="AM12" s="1590"/>
      <c r="AN12" s="1601"/>
      <c r="AO12" s="1590"/>
      <c r="AP12" s="1590"/>
      <c r="AQ12" s="1590"/>
      <c r="AR12" s="1590"/>
      <c r="AS12" s="1590"/>
      <c r="AT12" s="1590"/>
      <c r="AU12" s="1601"/>
      <c r="AV12" s="1590"/>
      <c r="AW12" s="1590"/>
      <c r="AX12" s="1590"/>
      <c r="AY12" s="1590"/>
      <c r="AZ12" s="1590"/>
      <c r="BA12" s="1590"/>
      <c r="BB12" s="1590"/>
      <c r="BC12" s="1601"/>
      <c r="BD12" s="1590"/>
      <c r="BE12" s="1590"/>
      <c r="BF12" s="1590"/>
      <c r="BG12" s="1590"/>
      <c r="BH12" s="1605"/>
      <c r="BI12" s="1596"/>
      <c r="BJ12" s="1601"/>
      <c r="BK12" s="1538"/>
      <c r="BL12" s="1538"/>
      <c r="BM12" s="1538"/>
      <c r="BN12" s="1538"/>
      <c r="BO12" s="1616"/>
      <c r="BP12" s="1539"/>
      <c r="BQ12" s="1589"/>
      <c r="BR12" s="1538"/>
      <c r="BS12" s="1538"/>
      <c r="BT12" s="1538"/>
      <c r="BU12" s="1538"/>
      <c r="BV12" s="1616"/>
      <c r="BW12" s="1538"/>
      <c r="BX12" s="1589"/>
      <c r="BY12" s="1538"/>
      <c r="BZ12" s="1538"/>
      <c r="CA12" s="1538"/>
      <c r="CB12" s="1538"/>
      <c r="CC12" s="1538"/>
      <c r="CD12" s="1616"/>
      <c r="CE12" s="1538"/>
      <c r="CF12" s="1589"/>
      <c r="CG12" s="1538"/>
      <c r="CH12" s="1538"/>
      <c r="CI12" s="1538"/>
      <c r="CJ12" s="1616"/>
      <c r="CK12" s="1616"/>
      <c r="CL12" s="1622"/>
      <c r="CM12" s="1596"/>
      <c r="CN12" s="1601"/>
      <c r="CO12" s="1538"/>
      <c r="CP12" s="1538"/>
      <c r="CQ12" s="1538"/>
      <c r="CR12" s="1538"/>
      <c r="CS12" s="1616"/>
      <c r="CT12" s="1539"/>
      <c r="CU12" s="1589"/>
      <c r="CV12" s="1538"/>
      <c r="CW12" s="1538"/>
      <c r="CX12" s="1538"/>
      <c r="CY12" s="1538"/>
      <c r="CZ12" s="1616"/>
      <c r="DA12" s="1538"/>
      <c r="DB12" s="1589"/>
      <c r="DC12" s="1538"/>
      <c r="DD12" s="1538"/>
      <c r="DE12" s="1538"/>
      <c r="DF12" s="1538"/>
      <c r="DG12" s="1538"/>
      <c r="DH12" s="1616"/>
      <c r="DI12" s="1538"/>
      <c r="DJ12" s="1589"/>
      <c r="DK12" s="1538"/>
      <c r="DL12" s="1538"/>
      <c r="DM12" s="1538"/>
      <c r="DN12" s="1616"/>
      <c r="DO12" s="1616"/>
      <c r="DP12" s="1573"/>
      <c r="DQ12" s="1635"/>
      <c r="DR12" s="1190"/>
      <c r="DS12" s="1589"/>
      <c r="DT12" s="1190"/>
      <c r="DU12" s="1190"/>
      <c r="DV12" s="1656"/>
      <c r="DW12" s="1190"/>
      <c r="DX12" s="1532"/>
      <c r="DY12" s="1532"/>
      <c r="DZ12" s="1532"/>
      <c r="EA12" s="1532"/>
      <c r="EB12" s="1532"/>
      <c r="EC12" s="1600"/>
      <c r="ED12" s="1651"/>
      <c r="EE12" s="1538"/>
      <c r="EF12" s="1538"/>
      <c r="EG12" s="1538"/>
      <c r="EH12" s="1615"/>
      <c r="EI12" s="1654"/>
      <c r="EJ12" s="1538"/>
      <c r="EK12" s="1589"/>
      <c r="EL12" s="1589"/>
      <c r="EM12" s="1538"/>
      <c r="EN12" s="1616"/>
      <c r="EO12" s="1538"/>
      <c r="EP12" s="1635"/>
      <c r="EQ12" s="1589"/>
      <c r="ER12" s="1589"/>
      <c r="ES12" s="1538"/>
      <c r="ET12" s="1616"/>
      <c r="EU12" s="1538"/>
      <c r="EV12" s="1635"/>
      <c r="EW12" s="1700"/>
      <c r="EX12" s="1700"/>
      <c r="EY12" s="1170"/>
      <c r="EZ12" s="1700"/>
      <c r="FA12" s="1700"/>
      <c r="FB12" s="1170"/>
      <c r="FC12" s="1700"/>
      <c r="FD12" s="1700"/>
      <c r="FE12" s="1170"/>
      <c r="FF12" s="1589"/>
      <c r="FG12" s="1589"/>
      <c r="FH12" s="1538"/>
      <c r="FI12" s="1616"/>
      <c r="FJ12" s="1538"/>
      <c r="FK12" s="1635"/>
      <c r="FL12" s="1532"/>
      <c r="FM12" s="1532"/>
      <c r="FN12" s="1532"/>
      <c r="FO12" s="1532"/>
      <c r="FP12" s="1532"/>
      <c r="FQ12" s="1532"/>
      <c r="FR12" s="1532"/>
      <c r="FS12" s="1532"/>
      <c r="FT12" s="1532"/>
      <c r="FU12" s="1532"/>
      <c r="FV12" s="1532"/>
      <c r="FW12" s="1532"/>
      <c r="FX12" s="1532"/>
      <c r="FY12" s="1532"/>
      <c r="FZ12" s="1532"/>
      <c r="GA12" s="1532"/>
      <c r="GB12" s="1532"/>
      <c r="GC12" s="1532"/>
      <c r="GD12" s="1532"/>
      <c r="GE12" s="1532"/>
      <c r="GF12" s="1532"/>
      <c r="GG12" s="1532"/>
      <c r="GH12" s="1589"/>
      <c r="GI12" s="1538"/>
      <c r="GJ12" s="1538"/>
      <c r="GK12" s="1635"/>
      <c r="GL12" s="1616"/>
      <c r="GM12" s="1616"/>
      <c r="GN12" s="1728"/>
      <c r="GO12" s="1190"/>
      <c r="GP12" s="1190"/>
      <c r="GQ12" s="1728"/>
      <c r="GR12" s="1635"/>
      <c r="GS12" s="1635"/>
      <c r="GT12" s="1635"/>
      <c r="GU12" s="1700"/>
      <c r="GV12" s="1700"/>
      <c r="GW12" s="1170"/>
      <c r="GX12" s="1589"/>
      <c r="GY12" s="1538"/>
      <c r="GZ12" s="1538"/>
      <c r="HA12" s="1635"/>
      <c r="HB12" s="1700"/>
      <c r="HC12" s="1700"/>
      <c r="HD12" s="1170"/>
      <c r="HE12" s="1589"/>
      <c r="HF12" s="1538"/>
      <c r="HG12" s="1616"/>
      <c r="HH12" s="1558"/>
      <c r="HI12" s="1700"/>
      <c r="HJ12" s="1700"/>
      <c r="HK12" s="1751"/>
      <c r="HL12" s="1754"/>
      <c r="HM12" s="1754"/>
      <c r="HN12" s="1758"/>
      <c r="HO12" s="1728"/>
      <c r="HP12" s="1762"/>
      <c r="HQ12" s="1766"/>
      <c r="HR12" s="1770"/>
      <c r="HS12" s="1533"/>
      <c r="HT12" s="1766"/>
      <c r="HU12" s="1533"/>
      <c r="HV12" s="1589"/>
      <c r="HW12" s="1766"/>
      <c r="HX12" s="1766"/>
      <c r="HY12" s="1562"/>
      <c r="HZ12" s="1562"/>
      <c r="IA12" s="1766"/>
      <c r="IB12" s="1766"/>
      <c r="IC12" s="1766"/>
      <c r="ID12" s="1766"/>
      <c r="IE12" s="1766"/>
      <c r="IF12" s="1766"/>
      <c r="IG12" s="1589"/>
      <c r="IH12" s="1589"/>
      <c r="II12" s="1533"/>
      <c r="IJ12" s="1532"/>
      <c r="IK12" s="1190"/>
      <c r="IL12" s="1778"/>
      <c r="IM12" s="1782"/>
      <c r="IN12" s="1786"/>
      <c r="IO12" s="1788"/>
      <c r="IP12" s="1788"/>
      <c r="IQ12" s="1788"/>
      <c r="IR12" s="1788"/>
      <c r="IS12" s="1788"/>
      <c r="IT12" s="1788"/>
      <c r="IU12" s="1788"/>
      <c r="IV12" s="1790"/>
      <c r="IW12" s="1590"/>
      <c r="IX12" s="1793"/>
      <c r="IY12" s="1796"/>
      <c r="IZ12" s="1795"/>
      <c r="JA12" s="1590"/>
      <c r="JB12" s="1797"/>
      <c r="JC12" s="1797"/>
      <c r="JD12" s="1797"/>
      <c r="JE12" s="1797"/>
      <c r="JF12" s="1797"/>
      <c r="JG12" s="1800"/>
      <c r="JH12" s="1800"/>
      <c r="JI12" s="1800"/>
      <c r="JJ12" s="1803"/>
      <c r="JK12" s="1807"/>
      <c r="JL12" s="1600"/>
      <c r="JM12" s="1782"/>
      <c r="JN12" s="1782"/>
      <c r="JO12" s="1782"/>
      <c r="JP12" s="1782"/>
      <c r="JQ12" s="1782"/>
      <c r="JR12" s="1600"/>
      <c r="JS12" s="1782"/>
      <c r="JT12" s="1782"/>
      <c r="JU12" s="1782"/>
      <c r="JV12" s="1782"/>
      <c r="JW12" s="1782"/>
      <c r="JX12" s="1782"/>
      <c r="JY12" s="1782"/>
      <c r="JZ12" s="1782"/>
      <c r="KA12" s="1782"/>
      <c r="KB12" s="1782"/>
      <c r="KC12" s="1782"/>
      <c r="KD12" s="1821"/>
      <c r="KE12" s="1827"/>
      <c r="KF12" s="1827"/>
      <c r="KG12" s="1827"/>
      <c r="KH12" s="1832"/>
      <c r="KI12" s="1837"/>
      <c r="KJ12" s="1837"/>
      <c r="KK12" s="1837"/>
      <c r="KL12" s="1837"/>
      <c r="KM12" s="1837"/>
      <c r="KN12" s="1837"/>
      <c r="KO12" s="1837"/>
      <c r="KP12" s="1837"/>
      <c r="KQ12" s="1845"/>
      <c r="KR12" s="1827"/>
      <c r="KS12" s="1837"/>
      <c r="KT12" s="1837"/>
      <c r="KU12" s="1837"/>
      <c r="KV12" s="1845"/>
      <c r="KW12" s="1837"/>
      <c r="KX12" s="1845"/>
      <c r="KY12" s="1845"/>
      <c r="KZ12" s="1845"/>
      <c r="LA12" s="1845"/>
      <c r="LB12" s="1845"/>
      <c r="LC12" s="1827"/>
      <c r="LD12" s="1837"/>
      <c r="LE12" s="1845"/>
      <c r="LF12" s="1845"/>
      <c r="LG12" s="1845"/>
      <c r="LH12" s="1827"/>
      <c r="LI12" s="1852"/>
      <c r="LJ12" s="1845"/>
      <c r="LK12" s="1845"/>
      <c r="LL12" s="1845"/>
      <c r="LM12" s="1845"/>
      <c r="LN12" s="1845"/>
      <c r="LO12" s="1856"/>
      <c r="LP12" s="1827"/>
      <c r="LQ12" s="1859"/>
      <c r="LR12" s="1837"/>
      <c r="LS12" s="1837"/>
      <c r="LT12" s="1837"/>
      <c r="LU12" s="1837"/>
      <c r="LV12" s="1837"/>
      <c r="LW12" s="1837"/>
      <c r="LX12" s="1837"/>
      <c r="LY12" s="1837"/>
      <c r="LZ12" s="1845"/>
      <c r="MA12" s="1827"/>
      <c r="MB12" s="1837"/>
      <c r="MC12" s="1837"/>
      <c r="MD12" s="1837"/>
      <c r="ME12" s="1845"/>
      <c r="MF12" s="1837"/>
      <c r="MG12" s="1845"/>
      <c r="MH12" s="1845"/>
      <c r="MI12" s="1845"/>
      <c r="MJ12" s="1845"/>
      <c r="MK12" s="1845"/>
      <c r="ML12" s="1845"/>
      <c r="MM12" s="1827"/>
      <c r="MN12" s="1852"/>
      <c r="MO12" s="1864"/>
      <c r="MP12" s="1869"/>
      <c r="MQ12" s="1182"/>
      <c r="MR12" s="1182"/>
      <c r="MS12" s="1182"/>
      <c r="MT12" s="1182"/>
      <c r="MU12" s="1852"/>
      <c r="MV12" s="1852"/>
      <c r="MW12" s="1852"/>
      <c r="MX12" s="1182"/>
      <c r="MY12" s="1874"/>
      <c r="MZ12" s="1869"/>
      <c r="NA12" s="1182"/>
      <c r="NB12" s="1182"/>
      <c r="NC12" s="1182"/>
      <c r="ND12" s="1182"/>
      <c r="NE12" s="1852"/>
      <c r="NF12" s="1852"/>
      <c r="NG12" s="1852"/>
      <c r="NH12" s="1182"/>
      <c r="NI12" s="1874"/>
      <c r="NJ12" s="1877"/>
      <c r="NK12" s="1877"/>
      <c r="NL12" s="1880"/>
      <c r="NM12" s="1845"/>
      <c r="NN12" s="1845"/>
      <c r="NO12" s="1845"/>
      <c r="NP12" s="1845"/>
      <c r="NQ12" s="1845"/>
      <c r="NR12" s="1827"/>
      <c r="NS12" s="1845"/>
      <c r="NT12" s="1845"/>
      <c r="NU12" s="1845"/>
      <c r="NV12" s="1845"/>
      <c r="NW12" s="1845"/>
      <c r="NX12" s="1845"/>
      <c r="NY12" s="1845"/>
      <c r="NZ12" s="1845"/>
      <c r="OA12" s="1884"/>
      <c r="OB12" s="1182"/>
    </row>
    <row r="13" spans="1:392" s="242" customFormat="1">
      <c r="A13" s="1534">
        <v>1</v>
      </c>
      <c r="B13" s="1540">
        <f>A13+1</f>
        <v>2</v>
      </c>
      <c r="C13" s="1540">
        <f>B13+1</f>
        <v>3</v>
      </c>
      <c r="D13" s="1534">
        <f>C13+1</f>
        <v>4</v>
      </c>
      <c r="E13" s="1540">
        <f>D13+1</f>
        <v>5</v>
      </c>
      <c r="F13" s="1549">
        <f>E13+1</f>
        <v>6</v>
      </c>
      <c r="G13" s="1549"/>
      <c r="H13" s="1540">
        <f>F13+1</f>
        <v>7</v>
      </c>
      <c r="I13" s="1540">
        <f t="shared" ref="I13:KY13" si="16">H13+1</f>
        <v>8</v>
      </c>
      <c r="J13" s="1549">
        <f t="shared" si="16"/>
        <v>9</v>
      </c>
      <c r="K13" s="1563">
        <f t="shared" si="16"/>
        <v>10</v>
      </c>
      <c r="L13" s="1540">
        <f t="shared" si="16"/>
        <v>11</v>
      </c>
      <c r="M13" s="1540">
        <f t="shared" si="16"/>
        <v>12</v>
      </c>
      <c r="N13" s="1540">
        <f t="shared" si="16"/>
        <v>13</v>
      </c>
      <c r="O13" s="1540">
        <f t="shared" si="16"/>
        <v>14</v>
      </c>
      <c r="P13" s="1540">
        <f t="shared" si="16"/>
        <v>15</v>
      </c>
      <c r="Q13" s="1540">
        <f t="shared" si="16"/>
        <v>16</v>
      </c>
      <c r="R13" s="1540">
        <f t="shared" si="16"/>
        <v>17</v>
      </c>
      <c r="S13" s="1540">
        <f t="shared" si="16"/>
        <v>18</v>
      </c>
      <c r="T13" s="1563">
        <f t="shared" si="16"/>
        <v>19</v>
      </c>
      <c r="U13" s="1540">
        <f t="shared" si="16"/>
        <v>20</v>
      </c>
      <c r="V13" s="1540">
        <f t="shared" si="16"/>
        <v>21</v>
      </c>
      <c r="W13" s="1540">
        <f t="shared" si="16"/>
        <v>22</v>
      </c>
      <c r="X13" s="1540">
        <f t="shared" si="16"/>
        <v>23</v>
      </c>
      <c r="Y13" s="1540">
        <f t="shared" si="16"/>
        <v>24</v>
      </c>
      <c r="Z13" s="1540">
        <f t="shared" si="16"/>
        <v>25</v>
      </c>
      <c r="AA13" s="1540">
        <f t="shared" si="16"/>
        <v>26</v>
      </c>
      <c r="AB13" s="1540">
        <f t="shared" si="16"/>
        <v>27</v>
      </c>
      <c r="AC13" s="1540">
        <f t="shared" si="16"/>
        <v>28</v>
      </c>
      <c r="AD13" s="1540">
        <f t="shared" si="16"/>
        <v>29</v>
      </c>
      <c r="AE13" s="1592">
        <f t="shared" si="16"/>
        <v>30</v>
      </c>
      <c r="AF13" s="1592">
        <f t="shared" si="16"/>
        <v>31</v>
      </c>
      <c r="AG13" s="1592">
        <f t="shared" si="16"/>
        <v>32</v>
      </c>
      <c r="AH13" s="1592">
        <f t="shared" si="16"/>
        <v>33</v>
      </c>
      <c r="AI13" s="1592">
        <f t="shared" si="16"/>
        <v>34</v>
      </c>
      <c r="AJ13" s="1592">
        <f t="shared" si="16"/>
        <v>35</v>
      </c>
      <c r="AK13" s="1592">
        <f t="shared" si="16"/>
        <v>36</v>
      </c>
      <c r="AL13" s="1592">
        <f t="shared" si="16"/>
        <v>37</v>
      </c>
      <c r="AM13" s="1592">
        <f t="shared" si="16"/>
        <v>38</v>
      </c>
      <c r="AN13" s="1592">
        <f t="shared" si="16"/>
        <v>39</v>
      </c>
      <c r="AO13" s="1592">
        <f t="shared" si="16"/>
        <v>40</v>
      </c>
      <c r="AP13" s="1592">
        <f t="shared" si="16"/>
        <v>41</v>
      </c>
      <c r="AQ13" s="1592">
        <f t="shared" si="16"/>
        <v>42</v>
      </c>
      <c r="AR13" s="1592">
        <f t="shared" si="16"/>
        <v>43</v>
      </c>
      <c r="AS13" s="1592">
        <f t="shared" si="16"/>
        <v>44</v>
      </c>
      <c r="AT13" s="1592">
        <f t="shared" si="16"/>
        <v>45</v>
      </c>
      <c r="AU13" s="1592">
        <f t="shared" si="16"/>
        <v>46</v>
      </c>
      <c r="AV13" s="1592">
        <f t="shared" si="16"/>
        <v>47</v>
      </c>
      <c r="AW13" s="1592">
        <f t="shared" si="16"/>
        <v>48</v>
      </c>
      <c r="AX13" s="1592">
        <f t="shared" si="16"/>
        <v>49</v>
      </c>
      <c r="AY13" s="1592">
        <f t="shared" si="16"/>
        <v>50</v>
      </c>
      <c r="AZ13" s="1592">
        <f t="shared" si="16"/>
        <v>51</v>
      </c>
      <c r="BA13" s="1592">
        <f t="shared" si="16"/>
        <v>52</v>
      </c>
      <c r="BB13" s="1592">
        <f t="shared" si="16"/>
        <v>53</v>
      </c>
      <c r="BC13" s="1592">
        <f t="shared" si="16"/>
        <v>54</v>
      </c>
      <c r="BD13" s="1592">
        <f t="shared" si="16"/>
        <v>55</v>
      </c>
      <c r="BE13" s="1592">
        <f t="shared" si="16"/>
        <v>56</v>
      </c>
      <c r="BF13" s="1592">
        <f t="shared" si="16"/>
        <v>57</v>
      </c>
      <c r="BG13" s="1592">
        <f t="shared" si="16"/>
        <v>58</v>
      </c>
      <c r="BH13" s="1606">
        <f t="shared" si="16"/>
        <v>59</v>
      </c>
      <c r="BI13" s="1606">
        <f t="shared" si="16"/>
        <v>60</v>
      </c>
      <c r="BJ13" s="1592">
        <f t="shared" si="16"/>
        <v>61</v>
      </c>
      <c r="BK13" s="1540">
        <f t="shared" si="16"/>
        <v>62</v>
      </c>
      <c r="BL13" s="1540">
        <f t="shared" si="16"/>
        <v>63</v>
      </c>
      <c r="BM13" s="1540">
        <f t="shared" si="16"/>
        <v>64</v>
      </c>
      <c r="BN13" s="1540">
        <f t="shared" si="16"/>
        <v>65</v>
      </c>
      <c r="BO13" s="1540">
        <f t="shared" si="16"/>
        <v>66</v>
      </c>
      <c r="BP13" s="1540">
        <f t="shared" si="16"/>
        <v>67</v>
      </c>
      <c r="BQ13" s="1592">
        <f t="shared" si="16"/>
        <v>68</v>
      </c>
      <c r="BR13" s="1540">
        <f t="shared" si="16"/>
        <v>69</v>
      </c>
      <c r="BS13" s="1540">
        <f t="shared" si="16"/>
        <v>70</v>
      </c>
      <c r="BT13" s="1540">
        <f t="shared" si="16"/>
        <v>71</v>
      </c>
      <c r="BU13" s="1540">
        <f t="shared" si="16"/>
        <v>72</v>
      </c>
      <c r="BV13" s="1540">
        <f t="shared" si="16"/>
        <v>73</v>
      </c>
      <c r="BW13" s="1540">
        <f t="shared" si="16"/>
        <v>74</v>
      </c>
      <c r="BX13" s="1592">
        <f t="shared" si="16"/>
        <v>75</v>
      </c>
      <c r="BY13" s="1540">
        <f t="shared" si="16"/>
        <v>76</v>
      </c>
      <c r="BZ13" s="1540">
        <f t="shared" si="16"/>
        <v>77</v>
      </c>
      <c r="CA13" s="1540">
        <f t="shared" si="16"/>
        <v>78</v>
      </c>
      <c r="CB13" s="1540">
        <f t="shared" si="16"/>
        <v>79</v>
      </c>
      <c r="CC13" s="1540">
        <f t="shared" si="16"/>
        <v>80</v>
      </c>
      <c r="CD13" s="1540">
        <f t="shared" si="16"/>
        <v>81</v>
      </c>
      <c r="CE13" s="1540">
        <f t="shared" si="16"/>
        <v>82</v>
      </c>
      <c r="CF13" s="1592">
        <f t="shared" si="16"/>
        <v>83</v>
      </c>
      <c r="CG13" s="1540">
        <f t="shared" si="16"/>
        <v>84</v>
      </c>
      <c r="CH13" s="1540">
        <f t="shared" si="16"/>
        <v>85</v>
      </c>
      <c r="CI13" s="1540">
        <f t="shared" si="16"/>
        <v>86</v>
      </c>
      <c r="CJ13" s="1540">
        <f t="shared" si="16"/>
        <v>87</v>
      </c>
      <c r="CK13" s="1540">
        <f t="shared" si="16"/>
        <v>88</v>
      </c>
      <c r="CL13" s="1534">
        <f t="shared" si="16"/>
        <v>89</v>
      </c>
      <c r="CM13" s="1592">
        <f t="shared" si="16"/>
        <v>90</v>
      </c>
      <c r="CN13" s="1592">
        <f t="shared" si="16"/>
        <v>91</v>
      </c>
      <c r="CO13" s="1540">
        <f t="shared" si="16"/>
        <v>92</v>
      </c>
      <c r="CP13" s="1540">
        <f t="shared" si="16"/>
        <v>93</v>
      </c>
      <c r="CQ13" s="1540">
        <f t="shared" si="16"/>
        <v>94</v>
      </c>
      <c r="CR13" s="1540">
        <f t="shared" si="16"/>
        <v>95</v>
      </c>
      <c r="CS13" s="1540">
        <f t="shared" si="16"/>
        <v>96</v>
      </c>
      <c r="CT13" s="1540">
        <f t="shared" si="16"/>
        <v>97</v>
      </c>
      <c r="CU13" s="1592">
        <f t="shared" si="16"/>
        <v>98</v>
      </c>
      <c r="CV13" s="1540">
        <f t="shared" si="16"/>
        <v>99</v>
      </c>
      <c r="CW13" s="1540">
        <f t="shared" si="16"/>
        <v>100</v>
      </c>
      <c r="CX13" s="1540">
        <f t="shared" si="16"/>
        <v>101</v>
      </c>
      <c r="CY13" s="1540">
        <f t="shared" si="16"/>
        <v>102</v>
      </c>
      <c r="CZ13" s="1540">
        <f t="shared" si="16"/>
        <v>103</v>
      </c>
      <c r="DA13" s="1540">
        <f t="shared" si="16"/>
        <v>104</v>
      </c>
      <c r="DB13" s="1592">
        <f t="shared" si="16"/>
        <v>105</v>
      </c>
      <c r="DC13" s="1540">
        <f t="shared" si="16"/>
        <v>106</v>
      </c>
      <c r="DD13" s="1540">
        <f t="shared" si="16"/>
        <v>107</v>
      </c>
      <c r="DE13" s="1540">
        <f t="shared" si="16"/>
        <v>108</v>
      </c>
      <c r="DF13" s="1540">
        <f t="shared" si="16"/>
        <v>109</v>
      </c>
      <c r="DG13" s="1540">
        <f t="shared" si="16"/>
        <v>110</v>
      </c>
      <c r="DH13" s="1540">
        <f t="shared" si="16"/>
        <v>111</v>
      </c>
      <c r="DI13" s="1540">
        <f t="shared" si="16"/>
        <v>112</v>
      </c>
      <c r="DJ13" s="1592">
        <f t="shared" si="16"/>
        <v>113</v>
      </c>
      <c r="DK13" s="1540">
        <f t="shared" si="16"/>
        <v>114</v>
      </c>
      <c r="DL13" s="1540">
        <f t="shared" si="16"/>
        <v>115</v>
      </c>
      <c r="DM13" s="1540">
        <f t="shared" si="16"/>
        <v>116</v>
      </c>
      <c r="DN13" s="1626">
        <f t="shared" si="16"/>
        <v>117</v>
      </c>
      <c r="DO13" s="1626">
        <f t="shared" si="16"/>
        <v>118</v>
      </c>
      <c r="DP13" s="1626">
        <f t="shared" si="16"/>
        <v>119</v>
      </c>
      <c r="DQ13" s="1636">
        <f t="shared" si="16"/>
        <v>120</v>
      </c>
      <c r="DR13" s="1640">
        <f t="shared" si="16"/>
        <v>121</v>
      </c>
      <c r="DS13" s="1640">
        <f t="shared" si="16"/>
        <v>122</v>
      </c>
      <c r="DT13" s="1652">
        <f t="shared" si="16"/>
        <v>123</v>
      </c>
      <c r="DU13" s="1652">
        <f t="shared" si="16"/>
        <v>124</v>
      </c>
      <c r="DV13" s="1652">
        <f t="shared" si="16"/>
        <v>125</v>
      </c>
      <c r="DW13" s="1652">
        <f t="shared" si="16"/>
        <v>126</v>
      </c>
      <c r="DX13" s="1652">
        <f t="shared" si="16"/>
        <v>127</v>
      </c>
      <c r="DY13" s="1652">
        <f t="shared" si="16"/>
        <v>128</v>
      </c>
      <c r="DZ13" s="1652">
        <f t="shared" si="16"/>
        <v>129</v>
      </c>
      <c r="EA13" s="1652">
        <f t="shared" si="16"/>
        <v>130</v>
      </c>
      <c r="EB13" s="1652">
        <f t="shared" si="16"/>
        <v>131</v>
      </c>
      <c r="EC13" s="1592">
        <f t="shared" si="16"/>
        <v>132</v>
      </c>
      <c r="ED13" s="1534">
        <f t="shared" si="16"/>
        <v>133</v>
      </c>
      <c r="EE13" s="1540">
        <f t="shared" si="16"/>
        <v>134</v>
      </c>
      <c r="EF13" s="1540">
        <f t="shared" si="16"/>
        <v>135</v>
      </c>
      <c r="EG13" s="1540">
        <f t="shared" si="16"/>
        <v>136</v>
      </c>
      <c r="EH13" s="1540">
        <f t="shared" si="16"/>
        <v>137</v>
      </c>
      <c r="EI13" s="1534">
        <f t="shared" si="16"/>
        <v>138</v>
      </c>
      <c r="EJ13" s="1540">
        <f t="shared" si="16"/>
        <v>139</v>
      </c>
      <c r="EK13" s="1563">
        <f t="shared" si="16"/>
        <v>140</v>
      </c>
      <c r="EL13" s="1563">
        <f t="shared" si="16"/>
        <v>141</v>
      </c>
      <c r="EM13" s="1540">
        <f t="shared" si="16"/>
        <v>142</v>
      </c>
      <c r="EN13" s="1540">
        <f t="shared" si="16"/>
        <v>143</v>
      </c>
      <c r="EO13" s="1540">
        <f t="shared" si="16"/>
        <v>144</v>
      </c>
      <c r="EP13" s="1549">
        <f t="shared" si="16"/>
        <v>145</v>
      </c>
      <c r="EQ13" s="1563">
        <f t="shared" si="16"/>
        <v>146</v>
      </c>
      <c r="ER13" s="1563">
        <f t="shared" si="16"/>
        <v>147</v>
      </c>
      <c r="ES13" s="1540">
        <f t="shared" si="16"/>
        <v>148</v>
      </c>
      <c r="ET13" s="1540">
        <f t="shared" si="16"/>
        <v>149</v>
      </c>
      <c r="EU13" s="1540">
        <f t="shared" si="16"/>
        <v>150</v>
      </c>
      <c r="EV13" s="1549">
        <f t="shared" si="16"/>
        <v>151</v>
      </c>
      <c r="EW13" s="1540">
        <f t="shared" si="16"/>
        <v>152</v>
      </c>
      <c r="EX13" s="1540">
        <f t="shared" si="16"/>
        <v>153</v>
      </c>
      <c r="EY13" s="1549">
        <f t="shared" si="16"/>
        <v>154</v>
      </c>
      <c r="EZ13" s="1540">
        <f t="shared" si="16"/>
        <v>155</v>
      </c>
      <c r="FA13" s="1540">
        <f t="shared" si="16"/>
        <v>156</v>
      </c>
      <c r="FB13" s="1549">
        <f t="shared" si="16"/>
        <v>157</v>
      </c>
      <c r="FC13" s="1540">
        <f t="shared" si="16"/>
        <v>158</v>
      </c>
      <c r="FD13" s="1540">
        <f t="shared" si="16"/>
        <v>159</v>
      </c>
      <c r="FE13" s="1549">
        <f t="shared" si="16"/>
        <v>160</v>
      </c>
      <c r="FF13" s="1563">
        <f t="shared" si="16"/>
        <v>161</v>
      </c>
      <c r="FG13" s="1563">
        <f t="shared" si="16"/>
        <v>162</v>
      </c>
      <c r="FH13" s="1540">
        <f t="shared" si="16"/>
        <v>163</v>
      </c>
      <c r="FI13" s="1540">
        <f t="shared" si="16"/>
        <v>164</v>
      </c>
      <c r="FJ13" s="1540">
        <f t="shared" si="16"/>
        <v>165</v>
      </c>
      <c r="FK13" s="1549">
        <f t="shared" si="16"/>
        <v>166</v>
      </c>
      <c r="FL13" s="1534">
        <f t="shared" si="16"/>
        <v>167</v>
      </c>
      <c r="FM13" s="1534">
        <f t="shared" si="16"/>
        <v>168</v>
      </c>
      <c r="FN13" s="1534">
        <f t="shared" si="16"/>
        <v>169</v>
      </c>
      <c r="FO13" s="1534">
        <f t="shared" si="16"/>
        <v>170</v>
      </c>
      <c r="FP13" s="1534">
        <f t="shared" si="16"/>
        <v>171</v>
      </c>
      <c r="FQ13" s="1534">
        <f t="shared" si="16"/>
        <v>172</v>
      </c>
      <c r="FR13" s="1534">
        <f t="shared" si="16"/>
        <v>173</v>
      </c>
      <c r="FS13" s="1534">
        <f t="shared" si="16"/>
        <v>174</v>
      </c>
      <c r="FT13" s="1534">
        <f t="shared" si="16"/>
        <v>175</v>
      </c>
      <c r="FU13" s="1534">
        <f t="shared" si="16"/>
        <v>176</v>
      </c>
      <c r="FV13" s="1534">
        <f t="shared" si="16"/>
        <v>177</v>
      </c>
      <c r="FW13" s="1534">
        <f t="shared" si="16"/>
        <v>178</v>
      </c>
      <c r="FX13" s="1534">
        <f t="shared" si="16"/>
        <v>179</v>
      </c>
      <c r="FY13" s="1534">
        <f t="shared" si="16"/>
        <v>180</v>
      </c>
      <c r="FZ13" s="1534">
        <f t="shared" si="16"/>
        <v>181</v>
      </c>
      <c r="GA13" s="1534">
        <f t="shared" si="16"/>
        <v>182</v>
      </c>
      <c r="GB13" s="1534">
        <f t="shared" si="16"/>
        <v>183</v>
      </c>
      <c r="GC13" s="1534">
        <f t="shared" si="16"/>
        <v>184</v>
      </c>
      <c r="GD13" s="1534">
        <f t="shared" si="16"/>
        <v>185</v>
      </c>
      <c r="GE13" s="1534">
        <f t="shared" si="16"/>
        <v>186</v>
      </c>
      <c r="GF13" s="1534">
        <f t="shared" si="16"/>
        <v>187</v>
      </c>
      <c r="GG13" s="1534">
        <f t="shared" si="16"/>
        <v>188</v>
      </c>
      <c r="GH13" s="1563">
        <f t="shared" si="16"/>
        <v>189</v>
      </c>
      <c r="GI13" s="1540">
        <f t="shared" si="16"/>
        <v>190</v>
      </c>
      <c r="GJ13" s="1540">
        <f t="shared" si="16"/>
        <v>191</v>
      </c>
      <c r="GK13" s="1549">
        <f t="shared" si="16"/>
        <v>192</v>
      </c>
      <c r="GL13" s="1540">
        <f t="shared" si="16"/>
        <v>193</v>
      </c>
      <c r="GM13" s="1540">
        <f t="shared" si="16"/>
        <v>194</v>
      </c>
      <c r="GN13" s="1563">
        <f t="shared" si="16"/>
        <v>195</v>
      </c>
      <c r="GO13" s="1549">
        <f t="shared" si="16"/>
        <v>196</v>
      </c>
      <c r="GP13" s="1549">
        <f t="shared" si="16"/>
        <v>197</v>
      </c>
      <c r="GQ13" s="1563">
        <f t="shared" si="16"/>
        <v>198</v>
      </c>
      <c r="GR13" s="1549">
        <f t="shared" si="16"/>
        <v>199</v>
      </c>
      <c r="GS13" s="1549">
        <f t="shared" si="16"/>
        <v>200</v>
      </c>
      <c r="GT13" s="1549">
        <f t="shared" si="16"/>
        <v>201</v>
      </c>
      <c r="GU13" s="1540">
        <f t="shared" si="16"/>
        <v>202</v>
      </c>
      <c r="GV13" s="1540">
        <f t="shared" si="16"/>
        <v>203</v>
      </c>
      <c r="GW13" s="1549">
        <f t="shared" si="16"/>
        <v>204</v>
      </c>
      <c r="GX13" s="1563">
        <f t="shared" si="16"/>
        <v>205</v>
      </c>
      <c r="GY13" s="1540">
        <f t="shared" si="16"/>
        <v>206</v>
      </c>
      <c r="GZ13" s="1540">
        <f t="shared" si="16"/>
        <v>207</v>
      </c>
      <c r="HA13" s="1549">
        <f t="shared" si="16"/>
        <v>208</v>
      </c>
      <c r="HB13" s="1540">
        <f t="shared" si="16"/>
        <v>209</v>
      </c>
      <c r="HC13" s="1540">
        <f t="shared" si="16"/>
        <v>210</v>
      </c>
      <c r="HD13" s="1549">
        <f t="shared" si="16"/>
        <v>211</v>
      </c>
      <c r="HE13" s="1563">
        <f t="shared" si="16"/>
        <v>212</v>
      </c>
      <c r="HF13" s="1540">
        <f t="shared" si="16"/>
        <v>213</v>
      </c>
      <c r="HG13" s="1540">
        <f t="shared" si="16"/>
        <v>214</v>
      </c>
      <c r="HH13" s="1549">
        <f t="shared" si="16"/>
        <v>215</v>
      </c>
      <c r="HI13" s="1540">
        <f t="shared" si="16"/>
        <v>216</v>
      </c>
      <c r="HJ13" s="1540">
        <f t="shared" si="16"/>
        <v>217</v>
      </c>
      <c r="HK13" s="1549">
        <f t="shared" si="16"/>
        <v>218</v>
      </c>
      <c r="HL13" s="1540">
        <f t="shared" si="16"/>
        <v>219</v>
      </c>
      <c r="HM13" s="1540">
        <f t="shared" si="16"/>
        <v>220</v>
      </c>
      <c r="HN13" s="1563">
        <f t="shared" si="16"/>
        <v>221</v>
      </c>
      <c r="HO13" s="1563">
        <f t="shared" si="16"/>
        <v>222</v>
      </c>
      <c r="HP13" s="1563">
        <f t="shared" si="16"/>
        <v>223</v>
      </c>
      <c r="HQ13" s="1592">
        <f t="shared" si="16"/>
        <v>224</v>
      </c>
      <c r="HR13" s="1540">
        <f t="shared" si="16"/>
        <v>225</v>
      </c>
      <c r="HS13" s="1534">
        <f t="shared" si="16"/>
        <v>226</v>
      </c>
      <c r="HT13" s="1563">
        <f t="shared" si="16"/>
        <v>227</v>
      </c>
      <c r="HU13" s="1534">
        <f t="shared" si="16"/>
        <v>228</v>
      </c>
      <c r="HV13" s="1563">
        <f t="shared" si="16"/>
        <v>229</v>
      </c>
      <c r="HW13" s="1563">
        <f t="shared" si="16"/>
        <v>230</v>
      </c>
      <c r="HX13" s="1563">
        <f t="shared" si="16"/>
        <v>231</v>
      </c>
      <c r="HY13" s="1563">
        <f t="shared" si="16"/>
        <v>232</v>
      </c>
      <c r="HZ13" s="1563">
        <f t="shared" si="16"/>
        <v>233</v>
      </c>
      <c r="IA13" s="1563">
        <f t="shared" si="16"/>
        <v>234</v>
      </c>
      <c r="IB13" s="1563">
        <f t="shared" si="16"/>
        <v>235</v>
      </c>
      <c r="IC13" s="1563">
        <f t="shared" si="16"/>
        <v>236</v>
      </c>
      <c r="ID13" s="1563">
        <f t="shared" si="16"/>
        <v>237</v>
      </c>
      <c r="IE13" s="1563">
        <f t="shared" si="16"/>
        <v>238</v>
      </c>
      <c r="IF13" s="1563">
        <f t="shared" si="16"/>
        <v>239</v>
      </c>
      <c r="IG13" s="1563">
        <f t="shared" si="16"/>
        <v>240</v>
      </c>
      <c r="IH13" s="1563">
        <f t="shared" si="16"/>
        <v>241</v>
      </c>
      <c r="II13" s="1534">
        <f t="shared" si="16"/>
        <v>242</v>
      </c>
      <c r="IJ13" s="1534">
        <f t="shared" si="16"/>
        <v>243</v>
      </c>
      <c r="IK13" s="1534">
        <f t="shared" si="16"/>
        <v>244</v>
      </c>
      <c r="IL13" s="1592">
        <f t="shared" si="16"/>
        <v>245</v>
      </c>
      <c r="IM13" s="1540">
        <f t="shared" si="16"/>
        <v>246</v>
      </c>
      <c r="IN13" s="1540">
        <f t="shared" si="16"/>
        <v>247</v>
      </c>
      <c r="IO13" s="1540">
        <f t="shared" si="16"/>
        <v>248</v>
      </c>
      <c r="IP13" s="1540">
        <f t="shared" si="16"/>
        <v>249</v>
      </c>
      <c r="IQ13" s="1540">
        <f t="shared" si="16"/>
        <v>250</v>
      </c>
      <c r="IR13" s="1540">
        <f t="shared" si="16"/>
        <v>251</v>
      </c>
      <c r="IS13" s="1540">
        <f t="shared" si="16"/>
        <v>252</v>
      </c>
      <c r="IT13" s="1540">
        <f t="shared" si="16"/>
        <v>253</v>
      </c>
      <c r="IU13" s="1540">
        <f t="shared" si="16"/>
        <v>254</v>
      </c>
      <c r="IV13" s="1540">
        <f t="shared" si="16"/>
        <v>255</v>
      </c>
      <c r="IW13" s="1592">
        <f t="shared" si="16"/>
        <v>256</v>
      </c>
      <c r="IX13" s="1540">
        <f t="shared" si="16"/>
        <v>257</v>
      </c>
      <c r="IY13" s="1540">
        <f t="shared" si="16"/>
        <v>258</v>
      </c>
      <c r="IZ13" s="1540">
        <f t="shared" si="16"/>
        <v>259</v>
      </c>
      <c r="JA13" s="1592">
        <f t="shared" si="16"/>
        <v>260</v>
      </c>
      <c r="JB13" s="1540">
        <f t="shared" si="16"/>
        <v>261</v>
      </c>
      <c r="JC13" s="1540">
        <f t="shared" si="16"/>
        <v>262</v>
      </c>
      <c r="JD13" s="1540">
        <f t="shared" si="16"/>
        <v>263</v>
      </c>
      <c r="JE13" s="1540">
        <f t="shared" si="16"/>
        <v>264</v>
      </c>
      <c r="JF13" s="1540">
        <f t="shared" si="16"/>
        <v>265</v>
      </c>
      <c r="JG13" s="1540">
        <f t="shared" si="16"/>
        <v>266</v>
      </c>
      <c r="JH13" s="1540">
        <f t="shared" si="16"/>
        <v>267</v>
      </c>
      <c r="JI13" s="1540">
        <f t="shared" si="16"/>
        <v>268</v>
      </c>
      <c r="JJ13" s="1540">
        <f t="shared" si="16"/>
        <v>269</v>
      </c>
      <c r="JK13" s="1540">
        <f t="shared" si="16"/>
        <v>270</v>
      </c>
      <c r="JL13" s="1592">
        <f t="shared" si="16"/>
        <v>271</v>
      </c>
      <c r="JM13" s="1540">
        <f t="shared" si="16"/>
        <v>272</v>
      </c>
      <c r="JN13" s="1540">
        <f t="shared" si="16"/>
        <v>273</v>
      </c>
      <c r="JO13" s="1540">
        <f t="shared" si="16"/>
        <v>274</v>
      </c>
      <c r="JP13" s="1540">
        <f t="shared" si="16"/>
        <v>275</v>
      </c>
      <c r="JQ13" s="1540">
        <f t="shared" si="16"/>
        <v>276</v>
      </c>
      <c r="JR13" s="1592">
        <f t="shared" si="16"/>
        <v>277</v>
      </c>
      <c r="JS13" s="1540">
        <f t="shared" si="16"/>
        <v>278</v>
      </c>
      <c r="JT13" s="1540">
        <f t="shared" si="16"/>
        <v>279</v>
      </c>
      <c r="JU13" s="1540">
        <f t="shared" si="16"/>
        <v>280</v>
      </c>
      <c r="JV13" s="1540">
        <f t="shared" si="16"/>
        <v>281</v>
      </c>
      <c r="JW13" s="1540">
        <f t="shared" si="16"/>
        <v>282</v>
      </c>
      <c r="JX13" s="1540">
        <f t="shared" si="16"/>
        <v>283</v>
      </c>
      <c r="JY13" s="1540">
        <f t="shared" si="16"/>
        <v>284</v>
      </c>
      <c r="JZ13" s="1540">
        <f t="shared" si="16"/>
        <v>285</v>
      </c>
      <c r="KA13" s="1540">
        <f t="shared" si="16"/>
        <v>286</v>
      </c>
      <c r="KB13" s="1540">
        <f t="shared" si="16"/>
        <v>287</v>
      </c>
      <c r="KC13" s="1540">
        <f t="shared" si="16"/>
        <v>288</v>
      </c>
      <c r="KD13" s="1822">
        <f t="shared" si="16"/>
        <v>289</v>
      </c>
      <c r="KE13" s="1828">
        <f t="shared" si="16"/>
        <v>290</v>
      </c>
      <c r="KF13" s="1829">
        <f t="shared" si="16"/>
        <v>291</v>
      </c>
      <c r="KG13" s="1829">
        <f t="shared" si="16"/>
        <v>292</v>
      </c>
      <c r="KH13" s="1829">
        <f t="shared" si="16"/>
        <v>293</v>
      </c>
      <c r="KI13" s="1829">
        <f t="shared" si="16"/>
        <v>294</v>
      </c>
      <c r="KJ13" s="1829">
        <f t="shared" si="16"/>
        <v>295</v>
      </c>
      <c r="KK13" s="1829">
        <f t="shared" si="16"/>
        <v>296</v>
      </c>
      <c r="KL13" s="1829">
        <f t="shared" si="16"/>
        <v>297</v>
      </c>
      <c r="KM13" s="1829">
        <f t="shared" si="16"/>
        <v>298</v>
      </c>
      <c r="KN13" s="1829">
        <f t="shared" si="16"/>
        <v>299</v>
      </c>
      <c r="KO13" s="1829">
        <f t="shared" si="16"/>
        <v>300</v>
      </c>
      <c r="KP13" s="1829">
        <f t="shared" si="16"/>
        <v>301</v>
      </c>
      <c r="KQ13" s="1829">
        <f t="shared" si="16"/>
        <v>302</v>
      </c>
      <c r="KR13" s="1829">
        <f t="shared" si="16"/>
        <v>303</v>
      </c>
      <c r="KS13" s="1829">
        <f t="shared" si="16"/>
        <v>304</v>
      </c>
      <c r="KT13" s="1829">
        <f t="shared" si="16"/>
        <v>305</v>
      </c>
      <c r="KU13" s="1829">
        <f t="shared" si="16"/>
        <v>306</v>
      </c>
      <c r="KV13" s="1829">
        <f t="shared" si="16"/>
        <v>307</v>
      </c>
      <c r="KW13" s="1829">
        <f t="shared" si="16"/>
        <v>308</v>
      </c>
      <c r="KX13" s="1829">
        <f t="shared" si="16"/>
        <v>309</v>
      </c>
      <c r="KY13" s="1829">
        <f t="shared" si="16"/>
        <v>310</v>
      </c>
      <c r="KZ13" s="1829">
        <v>324</v>
      </c>
      <c r="LA13" s="1829">
        <v>325</v>
      </c>
      <c r="LB13" s="1829">
        <f>KX13+1</f>
        <v>310</v>
      </c>
      <c r="LC13" s="1829">
        <f t="shared" ref="LC13:OB13" si="17">LB13+1</f>
        <v>311</v>
      </c>
      <c r="LD13" s="1829">
        <f t="shared" si="17"/>
        <v>312</v>
      </c>
      <c r="LE13" s="1829">
        <f t="shared" si="17"/>
        <v>313</v>
      </c>
      <c r="LF13" s="1829">
        <f t="shared" si="17"/>
        <v>314</v>
      </c>
      <c r="LG13" s="1829">
        <f t="shared" si="17"/>
        <v>315</v>
      </c>
      <c r="LH13" s="1829">
        <f t="shared" si="17"/>
        <v>316</v>
      </c>
      <c r="LI13" s="1853">
        <f t="shared" si="17"/>
        <v>317</v>
      </c>
      <c r="LJ13" s="1829">
        <f t="shared" si="17"/>
        <v>318</v>
      </c>
      <c r="LK13" s="1829">
        <f t="shared" si="17"/>
        <v>319</v>
      </c>
      <c r="LL13" s="1829">
        <f t="shared" si="17"/>
        <v>320</v>
      </c>
      <c r="LM13" s="1829">
        <f t="shared" si="17"/>
        <v>321</v>
      </c>
      <c r="LN13" s="1829">
        <f t="shared" si="17"/>
        <v>322</v>
      </c>
      <c r="LO13" s="1829">
        <f t="shared" si="17"/>
        <v>323</v>
      </c>
      <c r="LP13" s="1829">
        <f t="shared" si="17"/>
        <v>324</v>
      </c>
      <c r="LQ13" s="1829">
        <f t="shared" si="17"/>
        <v>325</v>
      </c>
      <c r="LR13" s="1829">
        <f t="shared" si="17"/>
        <v>326</v>
      </c>
      <c r="LS13" s="1829">
        <f t="shared" si="17"/>
        <v>327</v>
      </c>
      <c r="LT13" s="1829">
        <f t="shared" si="17"/>
        <v>328</v>
      </c>
      <c r="LU13" s="1829">
        <f t="shared" si="17"/>
        <v>329</v>
      </c>
      <c r="LV13" s="1829">
        <f t="shared" si="17"/>
        <v>330</v>
      </c>
      <c r="LW13" s="1829">
        <f t="shared" si="17"/>
        <v>331</v>
      </c>
      <c r="LX13" s="1829">
        <f t="shared" si="17"/>
        <v>332</v>
      </c>
      <c r="LY13" s="1829">
        <f t="shared" si="17"/>
        <v>333</v>
      </c>
      <c r="LZ13" s="1829">
        <f t="shared" si="17"/>
        <v>334</v>
      </c>
      <c r="MA13" s="1829">
        <f t="shared" si="17"/>
        <v>335</v>
      </c>
      <c r="MB13" s="1829">
        <f t="shared" si="17"/>
        <v>336</v>
      </c>
      <c r="MC13" s="1829">
        <f t="shared" si="17"/>
        <v>337</v>
      </c>
      <c r="MD13" s="1829">
        <f t="shared" si="17"/>
        <v>338</v>
      </c>
      <c r="ME13" s="1829">
        <f t="shared" si="17"/>
        <v>339</v>
      </c>
      <c r="MF13" s="1829">
        <f t="shared" si="17"/>
        <v>340</v>
      </c>
      <c r="MG13" s="1829">
        <f t="shared" si="17"/>
        <v>341</v>
      </c>
      <c r="MH13" s="1829">
        <f t="shared" si="17"/>
        <v>342</v>
      </c>
      <c r="MI13" s="1829">
        <f t="shared" si="17"/>
        <v>343</v>
      </c>
      <c r="MJ13" s="1829">
        <f t="shared" si="17"/>
        <v>344</v>
      </c>
      <c r="MK13" s="1829">
        <f t="shared" si="17"/>
        <v>345</v>
      </c>
      <c r="ML13" s="1829">
        <f t="shared" si="17"/>
        <v>346</v>
      </c>
      <c r="MM13" s="1829">
        <f t="shared" si="17"/>
        <v>347</v>
      </c>
      <c r="MN13" s="1853">
        <f t="shared" si="17"/>
        <v>348</v>
      </c>
      <c r="MO13" s="1865">
        <f t="shared" si="17"/>
        <v>349</v>
      </c>
      <c r="MP13" s="1865">
        <f t="shared" si="17"/>
        <v>350</v>
      </c>
      <c r="MQ13" s="1853">
        <f t="shared" si="17"/>
        <v>351</v>
      </c>
      <c r="MR13" s="1853">
        <f t="shared" si="17"/>
        <v>352</v>
      </c>
      <c r="MS13" s="1853">
        <f t="shared" si="17"/>
        <v>353</v>
      </c>
      <c r="MT13" s="1853">
        <f t="shared" si="17"/>
        <v>354</v>
      </c>
      <c r="MU13" s="1853">
        <f t="shared" si="17"/>
        <v>355</v>
      </c>
      <c r="MV13" s="1853">
        <f t="shared" si="17"/>
        <v>356</v>
      </c>
      <c r="MW13" s="1853">
        <f t="shared" si="17"/>
        <v>357</v>
      </c>
      <c r="MX13" s="1853">
        <f t="shared" si="17"/>
        <v>358</v>
      </c>
      <c r="MY13" s="1853">
        <f t="shared" si="17"/>
        <v>359</v>
      </c>
      <c r="MZ13" s="1865">
        <f t="shared" si="17"/>
        <v>360</v>
      </c>
      <c r="NA13" s="1853">
        <f t="shared" si="17"/>
        <v>361</v>
      </c>
      <c r="NB13" s="1853">
        <f t="shared" si="17"/>
        <v>362</v>
      </c>
      <c r="NC13" s="1853">
        <f t="shared" si="17"/>
        <v>363</v>
      </c>
      <c r="ND13" s="1853">
        <f t="shared" si="17"/>
        <v>364</v>
      </c>
      <c r="NE13" s="1853">
        <f t="shared" si="17"/>
        <v>365</v>
      </c>
      <c r="NF13" s="1853">
        <f t="shared" si="17"/>
        <v>366</v>
      </c>
      <c r="NG13" s="1853">
        <f t="shared" si="17"/>
        <v>367</v>
      </c>
      <c r="NH13" s="1875">
        <f t="shared" si="17"/>
        <v>368</v>
      </c>
      <c r="NI13" s="1853">
        <f t="shared" si="17"/>
        <v>369</v>
      </c>
      <c r="NJ13" s="1878">
        <f t="shared" si="17"/>
        <v>370</v>
      </c>
      <c r="NK13" s="1563">
        <f t="shared" si="17"/>
        <v>371</v>
      </c>
      <c r="NL13" s="1540">
        <f t="shared" si="17"/>
        <v>372</v>
      </c>
      <c r="NM13" s="1829">
        <f t="shared" si="17"/>
        <v>373</v>
      </c>
      <c r="NN13" s="1829">
        <f t="shared" si="17"/>
        <v>374</v>
      </c>
      <c r="NO13" s="1829">
        <f t="shared" si="17"/>
        <v>375</v>
      </c>
      <c r="NP13" s="1829">
        <f t="shared" si="17"/>
        <v>376</v>
      </c>
      <c r="NQ13" s="1829">
        <f t="shared" si="17"/>
        <v>377</v>
      </c>
      <c r="NR13" s="1829">
        <f t="shared" si="17"/>
        <v>378</v>
      </c>
      <c r="NS13" s="1829">
        <f t="shared" si="17"/>
        <v>379</v>
      </c>
      <c r="NT13" s="1829">
        <f t="shared" si="17"/>
        <v>380</v>
      </c>
      <c r="NU13" s="1829">
        <f t="shared" si="17"/>
        <v>381</v>
      </c>
      <c r="NV13" s="1829">
        <f t="shared" si="17"/>
        <v>382</v>
      </c>
      <c r="NW13" s="1829">
        <f t="shared" si="17"/>
        <v>383</v>
      </c>
      <c r="NX13" s="1829">
        <f t="shared" si="17"/>
        <v>384</v>
      </c>
      <c r="NY13" s="1829">
        <f t="shared" si="17"/>
        <v>385</v>
      </c>
      <c r="NZ13" s="1829">
        <f t="shared" si="17"/>
        <v>386</v>
      </c>
      <c r="OA13" s="1828">
        <f t="shared" si="17"/>
        <v>387</v>
      </c>
      <c r="OB13" s="1875">
        <f t="shared" si="17"/>
        <v>388</v>
      </c>
    </row>
    <row r="14" spans="1:392" s="1528" customFormat="1" ht="10.5" customHeight="1">
      <c r="A14" s="1535" t="s">
        <v>788</v>
      </c>
      <c r="B14" s="1541" t="s">
        <v>798</v>
      </c>
      <c r="C14" s="1541" t="s">
        <v>798</v>
      </c>
      <c r="D14" s="1535" t="s">
        <v>798</v>
      </c>
      <c r="E14" s="1541" t="s">
        <v>798</v>
      </c>
      <c r="F14" s="1550" t="s">
        <v>798</v>
      </c>
      <c r="G14" s="1550" t="s">
        <v>798</v>
      </c>
      <c r="H14" s="1541" t="s">
        <v>1752</v>
      </c>
      <c r="I14" s="1541" t="s">
        <v>1906</v>
      </c>
      <c r="J14" s="1550" t="s">
        <v>1752</v>
      </c>
      <c r="K14" s="1564" t="s">
        <v>798</v>
      </c>
      <c r="L14" s="1541" t="s">
        <v>788</v>
      </c>
      <c r="M14" s="1541" t="s">
        <v>788</v>
      </c>
      <c r="N14" s="1541" t="s">
        <v>788</v>
      </c>
      <c r="O14" s="1541" t="s">
        <v>788</v>
      </c>
      <c r="P14" s="1541" t="s">
        <v>788</v>
      </c>
      <c r="Q14" s="1541" t="s">
        <v>788</v>
      </c>
      <c r="R14" s="1541" t="s">
        <v>788</v>
      </c>
      <c r="S14" s="1541" t="s">
        <v>788</v>
      </c>
      <c r="T14" s="1564" t="s">
        <v>798</v>
      </c>
      <c r="U14" s="1541" t="s">
        <v>788</v>
      </c>
      <c r="V14" s="1541" t="s">
        <v>788</v>
      </c>
      <c r="W14" s="1541" t="s">
        <v>788</v>
      </c>
      <c r="X14" s="1541" t="s">
        <v>788</v>
      </c>
      <c r="Y14" s="1541" t="s">
        <v>788</v>
      </c>
      <c r="Z14" s="1541" t="s">
        <v>788</v>
      </c>
      <c r="AA14" s="1541" t="s">
        <v>788</v>
      </c>
      <c r="AB14" s="1541" t="s">
        <v>788</v>
      </c>
      <c r="AC14" s="1541" t="s">
        <v>788</v>
      </c>
      <c r="AD14" s="1541" t="s">
        <v>788</v>
      </c>
      <c r="AE14" s="1564" t="s">
        <v>798</v>
      </c>
      <c r="AF14" s="1564" t="s">
        <v>798</v>
      </c>
      <c r="AG14" s="1564" t="s">
        <v>798</v>
      </c>
      <c r="AH14" s="1564" t="s">
        <v>798</v>
      </c>
      <c r="AI14" s="1564" t="s">
        <v>798</v>
      </c>
      <c r="AJ14" s="1564" t="s">
        <v>798</v>
      </c>
      <c r="AK14" s="1564" t="s">
        <v>798</v>
      </c>
      <c r="AL14" s="1564" t="s">
        <v>798</v>
      </c>
      <c r="AM14" s="1564" t="s">
        <v>798</v>
      </c>
      <c r="AN14" s="1564" t="s">
        <v>798</v>
      </c>
      <c r="AO14" s="1564" t="s">
        <v>798</v>
      </c>
      <c r="AP14" s="1564" t="s">
        <v>798</v>
      </c>
      <c r="AQ14" s="1564" t="s">
        <v>798</v>
      </c>
      <c r="AR14" s="1564" t="s">
        <v>798</v>
      </c>
      <c r="AS14" s="1564" t="s">
        <v>798</v>
      </c>
      <c r="AT14" s="1564" t="s">
        <v>798</v>
      </c>
      <c r="AU14" s="1564" t="s">
        <v>798</v>
      </c>
      <c r="AV14" s="1564" t="s">
        <v>798</v>
      </c>
      <c r="AW14" s="1564" t="s">
        <v>798</v>
      </c>
      <c r="AX14" s="1564" t="s">
        <v>798</v>
      </c>
      <c r="AY14" s="1564" t="s">
        <v>798</v>
      </c>
      <c r="AZ14" s="1564" t="s">
        <v>798</v>
      </c>
      <c r="BA14" s="1564" t="s">
        <v>798</v>
      </c>
      <c r="BB14" s="1564" t="s">
        <v>798</v>
      </c>
      <c r="BC14" s="1564" t="s">
        <v>798</v>
      </c>
      <c r="BD14" s="1564" t="s">
        <v>798</v>
      </c>
      <c r="BE14" s="1564" t="s">
        <v>798</v>
      </c>
      <c r="BF14" s="1564" t="s">
        <v>798</v>
      </c>
      <c r="BG14" s="1564" t="s">
        <v>798</v>
      </c>
      <c r="BH14" s="1607" t="s">
        <v>798</v>
      </c>
      <c r="BI14" s="1564" t="s">
        <v>798</v>
      </c>
      <c r="BJ14" s="1564" t="s">
        <v>798</v>
      </c>
      <c r="BK14" s="1541" t="s">
        <v>788</v>
      </c>
      <c r="BL14" s="1541" t="s">
        <v>788</v>
      </c>
      <c r="BM14" s="1541" t="s">
        <v>788</v>
      </c>
      <c r="BN14" s="1541" t="s">
        <v>788</v>
      </c>
      <c r="BO14" s="1541" t="s">
        <v>788</v>
      </c>
      <c r="BP14" s="1541" t="s">
        <v>788</v>
      </c>
      <c r="BQ14" s="1564" t="s">
        <v>798</v>
      </c>
      <c r="BR14" s="1541" t="s">
        <v>788</v>
      </c>
      <c r="BS14" s="1541" t="s">
        <v>788</v>
      </c>
      <c r="BT14" s="1541" t="s">
        <v>788</v>
      </c>
      <c r="BU14" s="1541" t="s">
        <v>788</v>
      </c>
      <c r="BV14" s="1541" t="s">
        <v>788</v>
      </c>
      <c r="BW14" s="1541" t="s">
        <v>788</v>
      </c>
      <c r="BX14" s="1564" t="s">
        <v>798</v>
      </c>
      <c r="BY14" s="1541" t="s">
        <v>788</v>
      </c>
      <c r="BZ14" s="1541" t="s">
        <v>788</v>
      </c>
      <c r="CA14" s="1541" t="s">
        <v>788</v>
      </c>
      <c r="CB14" s="1541" t="s">
        <v>788</v>
      </c>
      <c r="CC14" s="1541" t="s">
        <v>788</v>
      </c>
      <c r="CD14" s="1541" t="s">
        <v>788</v>
      </c>
      <c r="CE14" s="1541" t="s">
        <v>788</v>
      </c>
      <c r="CF14" s="1564" t="s">
        <v>798</v>
      </c>
      <c r="CG14" s="1541" t="s">
        <v>788</v>
      </c>
      <c r="CH14" s="1541" t="s">
        <v>788</v>
      </c>
      <c r="CI14" s="1541" t="s">
        <v>788</v>
      </c>
      <c r="CJ14" s="1541" t="s">
        <v>788</v>
      </c>
      <c r="CK14" s="1541" t="s">
        <v>788</v>
      </c>
      <c r="CL14" s="1535" t="s">
        <v>1906</v>
      </c>
      <c r="CM14" s="1564" t="s">
        <v>798</v>
      </c>
      <c r="CN14" s="1564" t="s">
        <v>798</v>
      </c>
      <c r="CO14" s="1541" t="s">
        <v>788</v>
      </c>
      <c r="CP14" s="1541" t="s">
        <v>788</v>
      </c>
      <c r="CQ14" s="1541" t="s">
        <v>788</v>
      </c>
      <c r="CR14" s="1541" t="s">
        <v>788</v>
      </c>
      <c r="CS14" s="1541" t="s">
        <v>788</v>
      </c>
      <c r="CT14" s="1541" t="s">
        <v>788</v>
      </c>
      <c r="CU14" s="1564" t="s">
        <v>798</v>
      </c>
      <c r="CV14" s="1541" t="s">
        <v>788</v>
      </c>
      <c r="CW14" s="1541" t="s">
        <v>788</v>
      </c>
      <c r="CX14" s="1541" t="s">
        <v>788</v>
      </c>
      <c r="CY14" s="1541" t="s">
        <v>788</v>
      </c>
      <c r="CZ14" s="1541" t="s">
        <v>788</v>
      </c>
      <c r="DA14" s="1541" t="s">
        <v>788</v>
      </c>
      <c r="DB14" s="1564" t="s">
        <v>798</v>
      </c>
      <c r="DC14" s="1541" t="s">
        <v>788</v>
      </c>
      <c r="DD14" s="1541" t="s">
        <v>788</v>
      </c>
      <c r="DE14" s="1541" t="s">
        <v>788</v>
      </c>
      <c r="DF14" s="1541" t="s">
        <v>788</v>
      </c>
      <c r="DG14" s="1541" t="s">
        <v>788</v>
      </c>
      <c r="DH14" s="1541" t="s">
        <v>788</v>
      </c>
      <c r="DI14" s="1541" t="s">
        <v>788</v>
      </c>
      <c r="DJ14" s="1564" t="s">
        <v>798</v>
      </c>
      <c r="DK14" s="1541" t="s">
        <v>788</v>
      </c>
      <c r="DL14" s="1541" t="s">
        <v>788</v>
      </c>
      <c r="DM14" s="1541" t="s">
        <v>788</v>
      </c>
      <c r="DN14" s="1541" t="s">
        <v>788</v>
      </c>
      <c r="DO14" s="1541" t="s">
        <v>788</v>
      </c>
      <c r="DP14" s="1541" t="s">
        <v>788</v>
      </c>
      <c r="DQ14" s="1550" t="s">
        <v>788</v>
      </c>
      <c r="DR14" s="1564" t="s">
        <v>798</v>
      </c>
      <c r="DS14" s="1646" t="s">
        <v>788</v>
      </c>
      <c r="DT14" s="1535" t="s">
        <v>788</v>
      </c>
      <c r="DU14" s="1535" t="s">
        <v>788</v>
      </c>
      <c r="DV14" s="1535" t="s">
        <v>788</v>
      </c>
      <c r="DW14" s="1535" t="s">
        <v>1752</v>
      </c>
      <c r="DX14" s="1535" t="s">
        <v>788</v>
      </c>
      <c r="DY14" s="1535" t="s">
        <v>788</v>
      </c>
      <c r="DZ14" s="1535" t="s">
        <v>788</v>
      </c>
      <c r="EA14" s="1535" t="s">
        <v>788</v>
      </c>
      <c r="EB14" s="1535" t="s">
        <v>788</v>
      </c>
      <c r="EC14" s="1664" t="s">
        <v>798</v>
      </c>
      <c r="ED14" s="1666" t="s">
        <v>788</v>
      </c>
      <c r="EE14" s="1669" t="s">
        <v>788</v>
      </c>
      <c r="EF14" s="1669" t="s">
        <v>788</v>
      </c>
      <c r="EG14" s="1669" t="s">
        <v>788</v>
      </c>
      <c r="EH14" s="1669" t="s">
        <v>788</v>
      </c>
      <c r="EI14" s="1666" t="s">
        <v>788</v>
      </c>
      <c r="EJ14" s="1669" t="s">
        <v>788</v>
      </c>
      <c r="EK14" s="1564" t="s">
        <v>798</v>
      </c>
      <c r="EL14" s="1564" t="s">
        <v>798</v>
      </c>
      <c r="EM14" s="1669" t="s">
        <v>788</v>
      </c>
      <c r="EN14" s="1669" t="s">
        <v>788</v>
      </c>
      <c r="EO14" s="1669" t="s">
        <v>788</v>
      </c>
      <c r="EP14" s="1666" t="s">
        <v>788</v>
      </c>
      <c r="EQ14" s="1564" t="s">
        <v>798</v>
      </c>
      <c r="ER14" s="1564" t="s">
        <v>798</v>
      </c>
      <c r="ES14" s="1669" t="s">
        <v>788</v>
      </c>
      <c r="ET14" s="1669" t="s">
        <v>788</v>
      </c>
      <c r="EU14" s="1669" t="s">
        <v>788</v>
      </c>
      <c r="EV14" s="1666" t="s">
        <v>788</v>
      </c>
      <c r="EW14" s="1541" t="s">
        <v>1752</v>
      </c>
      <c r="EX14" s="1541" t="s">
        <v>1906</v>
      </c>
      <c r="EY14" s="1550" t="s">
        <v>1906</v>
      </c>
      <c r="EZ14" s="1541" t="s">
        <v>1752</v>
      </c>
      <c r="FA14" s="1541" t="s">
        <v>1906</v>
      </c>
      <c r="FB14" s="1550" t="s">
        <v>1906</v>
      </c>
      <c r="FC14" s="1541" t="s">
        <v>1752</v>
      </c>
      <c r="FD14" s="1541" t="s">
        <v>1906</v>
      </c>
      <c r="FE14" s="1550" t="s">
        <v>1906</v>
      </c>
      <c r="FF14" s="1564" t="s">
        <v>798</v>
      </c>
      <c r="FG14" s="1564" t="s">
        <v>798</v>
      </c>
      <c r="FH14" s="1669" t="s">
        <v>788</v>
      </c>
      <c r="FI14" s="1669" t="s">
        <v>788</v>
      </c>
      <c r="FJ14" s="1669" t="s">
        <v>788</v>
      </c>
      <c r="FK14" s="1666" t="s">
        <v>788</v>
      </c>
      <c r="FL14" s="1666" t="s">
        <v>1906</v>
      </c>
      <c r="FM14" s="1666" t="s">
        <v>1906</v>
      </c>
      <c r="FN14" s="1666" t="s">
        <v>1906</v>
      </c>
      <c r="FO14" s="1666" t="s">
        <v>1906</v>
      </c>
      <c r="FP14" s="1666" t="s">
        <v>1906</v>
      </c>
      <c r="FQ14" s="1666" t="s">
        <v>1906</v>
      </c>
      <c r="FR14" s="1666" t="s">
        <v>1906</v>
      </c>
      <c r="FS14" s="1666" t="s">
        <v>1906</v>
      </c>
      <c r="FT14" s="1666" t="s">
        <v>1906</v>
      </c>
      <c r="FU14" s="1666" t="s">
        <v>1752</v>
      </c>
      <c r="FV14" s="1666" t="s">
        <v>1906</v>
      </c>
      <c r="FW14" s="1666" t="s">
        <v>1906</v>
      </c>
      <c r="FX14" s="1666" t="s">
        <v>1906</v>
      </c>
      <c r="FY14" s="1666" t="s">
        <v>1906</v>
      </c>
      <c r="FZ14" s="1666" t="s">
        <v>1906</v>
      </c>
      <c r="GA14" s="1666" t="s">
        <v>1906</v>
      </c>
      <c r="GB14" s="1666" t="s">
        <v>1906</v>
      </c>
      <c r="GC14" s="1666" t="s">
        <v>1906</v>
      </c>
      <c r="GD14" s="1666" t="s">
        <v>1906</v>
      </c>
      <c r="GE14" s="1666" t="s">
        <v>1906</v>
      </c>
      <c r="GF14" s="1666" t="s">
        <v>1906</v>
      </c>
      <c r="GG14" s="1666" t="s">
        <v>1752</v>
      </c>
      <c r="GH14" s="1564" t="s">
        <v>798</v>
      </c>
      <c r="GI14" s="1669" t="s">
        <v>788</v>
      </c>
      <c r="GJ14" s="1669" t="s">
        <v>788</v>
      </c>
      <c r="GK14" s="1666" t="s">
        <v>788</v>
      </c>
      <c r="GL14" s="1669" t="s">
        <v>788</v>
      </c>
      <c r="GM14" s="1669" t="s">
        <v>788</v>
      </c>
      <c r="GN14" s="1564" t="s">
        <v>798</v>
      </c>
      <c r="GO14" s="1666" t="s">
        <v>788</v>
      </c>
      <c r="GP14" s="1666" t="s">
        <v>788</v>
      </c>
      <c r="GQ14" s="1564" t="s">
        <v>798</v>
      </c>
      <c r="GR14" s="1734" t="s">
        <v>1906</v>
      </c>
      <c r="GS14" s="1734" t="s">
        <v>1906</v>
      </c>
      <c r="GT14" s="1734" t="s">
        <v>1906</v>
      </c>
      <c r="GU14" s="1541" t="s">
        <v>1752</v>
      </c>
      <c r="GV14" s="1541" t="s">
        <v>1906</v>
      </c>
      <c r="GW14" s="1550" t="s">
        <v>1906</v>
      </c>
      <c r="GX14" s="1740" t="s">
        <v>798</v>
      </c>
      <c r="GY14" s="1742" t="s">
        <v>798</v>
      </c>
      <c r="GZ14" s="1743" t="s">
        <v>788</v>
      </c>
      <c r="HA14" s="1744" t="s">
        <v>788</v>
      </c>
      <c r="HB14" s="1541" t="s">
        <v>1752</v>
      </c>
      <c r="HC14" s="1541" t="s">
        <v>1906</v>
      </c>
      <c r="HD14" s="1550" t="s">
        <v>1906</v>
      </c>
      <c r="HE14" s="1740" t="s">
        <v>798</v>
      </c>
      <c r="HF14" s="1742" t="s">
        <v>798</v>
      </c>
      <c r="HG14" s="1743" t="s">
        <v>788</v>
      </c>
      <c r="HH14" s="1744" t="s">
        <v>788</v>
      </c>
      <c r="HI14" s="1541" t="s">
        <v>1752</v>
      </c>
      <c r="HJ14" s="1541" t="s">
        <v>1906</v>
      </c>
      <c r="HK14" s="1550" t="s">
        <v>1906</v>
      </c>
      <c r="HL14" s="1541" t="s">
        <v>1906</v>
      </c>
      <c r="HM14" s="1541" t="s">
        <v>1906</v>
      </c>
      <c r="HN14" s="1646" t="s">
        <v>798</v>
      </c>
      <c r="HO14" s="1646" t="s">
        <v>798</v>
      </c>
      <c r="HP14" s="1564" t="s">
        <v>798</v>
      </c>
      <c r="HQ14" s="1564" t="s">
        <v>798</v>
      </c>
      <c r="HR14" s="1541" t="s">
        <v>788</v>
      </c>
      <c r="HS14" s="1535" t="s">
        <v>788</v>
      </c>
      <c r="HT14" s="1564" t="s">
        <v>798</v>
      </c>
      <c r="HU14" s="1535" t="s">
        <v>788</v>
      </c>
      <c r="HV14" s="1564" t="s">
        <v>798</v>
      </c>
      <c r="HW14" s="1646" t="s">
        <v>788</v>
      </c>
      <c r="HX14" s="1646" t="s">
        <v>788</v>
      </c>
      <c r="HY14" s="1646" t="s">
        <v>788</v>
      </c>
      <c r="HZ14" s="1646" t="s">
        <v>788</v>
      </c>
      <c r="IA14" s="1646" t="s">
        <v>788</v>
      </c>
      <c r="IB14" s="1646" t="s">
        <v>788</v>
      </c>
      <c r="IC14" s="1646" t="s">
        <v>788</v>
      </c>
      <c r="ID14" s="1646" t="s">
        <v>788</v>
      </c>
      <c r="IE14" s="1646" t="s">
        <v>788</v>
      </c>
      <c r="IF14" s="1646" t="s">
        <v>788</v>
      </c>
      <c r="IG14" s="1646" t="s">
        <v>788</v>
      </c>
      <c r="IH14" s="1646" t="s">
        <v>788</v>
      </c>
      <c r="II14" s="1535" t="s">
        <v>788</v>
      </c>
      <c r="IJ14" s="1535" t="s">
        <v>788</v>
      </c>
      <c r="IK14" s="1535" t="s">
        <v>788</v>
      </c>
      <c r="IL14" s="1564" t="s">
        <v>798</v>
      </c>
      <c r="IM14" s="1541" t="s">
        <v>1906</v>
      </c>
      <c r="IN14" s="1541" t="s">
        <v>1906</v>
      </c>
      <c r="IO14" s="1541" t="s">
        <v>1906</v>
      </c>
      <c r="IP14" s="1541" t="s">
        <v>1906</v>
      </c>
      <c r="IQ14" s="1541" t="s">
        <v>1906</v>
      </c>
      <c r="IR14" s="1541" t="s">
        <v>1906</v>
      </c>
      <c r="IS14" s="1541" t="s">
        <v>1906</v>
      </c>
      <c r="IT14" s="1541" t="s">
        <v>1906</v>
      </c>
      <c r="IU14" s="1541" t="s">
        <v>1906</v>
      </c>
      <c r="IV14" s="1541" t="s">
        <v>1906</v>
      </c>
      <c r="IW14" s="1564" t="s">
        <v>798</v>
      </c>
      <c r="IX14" s="1541" t="s">
        <v>1906</v>
      </c>
      <c r="IY14" s="1541" t="s">
        <v>1906</v>
      </c>
      <c r="IZ14" s="1541" t="s">
        <v>1906</v>
      </c>
      <c r="JA14" s="1564" t="s">
        <v>798</v>
      </c>
      <c r="JB14" s="1541" t="s">
        <v>1906</v>
      </c>
      <c r="JC14" s="1541" t="s">
        <v>1906</v>
      </c>
      <c r="JD14" s="1541" t="s">
        <v>1906</v>
      </c>
      <c r="JE14" s="1541" t="s">
        <v>1906</v>
      </c>
      <c r="JF14" s="1541" t="s">
        <v>1906</v>
      </c>
      <c r="JG14" s="1541" t="s">
        <v>1906</v>
      </c>
      <c r="JH14" s="1541" t="s">
        <v>1906</v>
      </c>
      <c r="JI14" s="1541" t="s">
        <v>1906</v>
      </c>
      <c r="JJ14" s="1541" t="s">
        <v>1906</v>
      </c>
      <c r="JK14" s="1541" t="s">
        <v>1906</v>
      </c>
      <c r="JL14" s="1564" t="s">
        <v>798</v>
      </c>
      <c r="JM14" s="1541" t="s">
        <v>1906</v>
      </c>
      <c r="JN14" s="1541" t="s">
        <v>1906</v>
      </c>
      <c r="JO14" s="1541" t="s">
        <v>1906</v>
      </c>
      <c r="JP14" s="1541" t="s">
        <v>1906</v>
      </c>
      <c r="JQ14" s="1541" t="s">
        <v>1752</v>
      </c>
      <c r="JR14" s="1564" t="s">
        <v>798</v>
      </c>
      <c r="JS14" s="1541" t="s">
        <v>1906</v>
      </c>
      <c r="JT14" s="1541" t="s">
        <v>1906</v>
      </c>
      <c r="JU14" s="1541" t="s">
        <v>1906</v>
      </c>
      <c r="JV14" s="1541" t="s">
        <v>1906</v>
      </c>
      <c r="JW14" s="1541" t="s">
        <v>1906</v>
      </c>
      <c r="JX14" s="1541" t="s">
        <v>1906</v>
      </c>
      <c r="JY14" s="1541" t="s">
        <v>1906</v>
      </c>
      <c r="JZ14" s="1541" t="s">
        <v>1906</v>
      </c>
      <c r="KA14" s="1541" t="s">
        <v>1906</v>
      </c>
      <c r="KB14" s="1541" t="s">
        <v>1906</v>
      </c>
      <c r="KC14" s="1541" t="s">
        <v>1752</v>
      </c>
      <c r="KD14" s="1550" t="s">
        <v>1906</v>
      </c>
      <c r="KE14" s="1541" t="s">
        <v>1906</v>
      </c>
      <c r="KF14" s="1541" t="s">
        <v>1906</v>
      </c>
      <c r="KG14" s="1541" t="s">
        <v>1906</v>
      </c>
      <c r="KH14" s="1541" t="s">
        <v>1752</v>
      </c>
      <c r="KI14" s="1541" t="s">
        <v>788</v>
      </c>
      <c r="KJ14" s="1541" t="s">
        <v>788</v>
      </c>
      <c r="KK14" s="1541" t="s">
        <v>1906</v>
      </c>
      <c r="KL14" s="1541" t="s">
        <v>1906</v>
      </c>
      <c r="KM14" s="1541" t="s">
        <v>1906</v>
      </c>
      <c r="KN14" s="1541" t="s">
        <v>1906</v>
      </c>
      <c r="KO14" s="1541" t="s">
        <v>1906</v>
      </c>
      <c r="KP14" s="1541" t="s">
        <v>1906</v>
      </c>
      <c r="KQ14" s="1541" t="s">
        <v>1906</v>
      </c>
      <c r="KR14" s="1541" t="s">
        <v>1752</v>
      </c>
      <c r="KS14" s="1541" t="s">
        <v>1906</v>
      </c>
      <c r="KT14" s="1541" t="s">
        <v>1906</v>
      </c>
      <c r="KU14" s="1541" t="s">
        <v>1906</v>
      </c>
      <c r="KV14" s="1541" t="s">
        <v>1906</v>
      </c>
      <c r="KW14" s="1541" t="s">
        <v>1906</v>
      </c>
      <c r="KX14" s="1541" t="s">
        <v>1906</v>
      </c>
      <c r="KY14" s="1541" t="s">
        <v>1906</v>
      </c>
      <c r="KZ14" s="1541" t="s">
        <v>1906</v>
      </c>
      <c r="LA14" s="1541" t="s">
        <v>1906</v>
      </c>
      <c r="LB14" s="1541" t="s">
        <v>1906</v>
      </c>
      <c r="LC14" s="1541" t="s">
        <v>1752</v>
      </c>
      <c r="LD14" s="1541" t="s">
        <v>1906</v>
      </c>
      <c r="LE14" s="1541" t="s">
        <v>1906</v>
      </c>
      <c r="LF14" s="1541" t="s">
        <v>1906</v>
      </c>
      <c r="LG14" s="1541" t="s">
        <v>1906</v>
      </c>
      <c r="LH14" s="1541" t="s">
        <v>1906</v>
      </c>
      <c r="LI14" s="1535" t="s">
        <v>1906</v>
      </c>
      <c r="LJ14" s="1541" t="s">
        <v>1906</v>
      </c>
      <c r="LK14" s="1541" t="s">
        <v>1906</v>
      </c>
      <c r="LL14" s="1541" t="s">
        <v>1906</v>
      </c>
      <c r="LM14" s="1541" t="s">
        <v>1906</v>
      </c>
      <c r="LN14" s="1541" t="s">
        <v>1906</v>
      </c>
      <c r="LO14" s="1541" t="s">
        <v>1906</v>
      </c>
      <c r="LP14" s="1541" t="s">
        <v>1906</v>
      </c>
      <c r="LQ14" s="1541" t="s">
        <v>1752</v>
      </c>
      <c r="LR14" s="1541" t="s">
        <v>788</v>
      </c>
      <c r="LS14" s="1541" t="s">
        <v>788</v>
      </c>
      <c r="LT14" s="1541" t="s">
        <v>1906</v>
      </c>
      <c r="LU14" s="1541" t="s">
        <v>1906</v>
      </c>
      <c r="LV14" s="1541" t="s">
        <v>1906</v>
      </c>
      <c r="LW14" s="1541" t="s">
        <v>1906</v>
      </c>
      <c r="LX14" s="1541" t="s">
        <v>1906</v>
      </c>
      <c r="LY14" s="1541" t="s">
        <v>1906</v>
      </c>
      <c r="LZ14" s="1541" t="s">
        <v>1906</v>
      </c>
      <c r="MA14" s="1541" t="s">
        <v>1752</v>
      </c>
      <c r="MB14" s="1541" t="s">
        <v>1906</v>
      </c>
      <c r="MC14" s="1541" t="s">
        <v>1906</v>
      </c>
      <c r="MD14" s="1541" t="s">
        <v>1906</v>
      </c>
      <c r="ME14" s="1541" t="s">
        <v>1906</v>
      </c>
      <c r="MF14" s="1541" t="s">
        <v>1906</v>
      </c>
      <c r="MG14" s="1541" t="s">
        <v>1906</v>
      </c>
      <c r="MH14" s="1541" t="s">
        <v>1906</v>
      </c>
      <c r="MI14" s="1541" t="s">
        <v>1906</v>
      </c>
      <c r="MJ14" s="1541" t="s">
        <v>1906</v>
      </c>
      <c r="MK14" s="1541" t="s">
        <v>1906</v>
      </c>
      <c r="ML14" s="1541" t="s">
        <v>1906</v>
      </c>
      <c r="MM14" s="1541" t="s">
        <v>1752</v>
      </c>
      <c r="MN14" s="1535" t="s">
        <v>1906</v>
      </c>
      <c r="MO14" s="1646" t="s">
        <v>1907</v>
      </c>
      <c r="MP14" s="1646" t="s">
        <v>1907</v>
      </c>
      <c r="MQ14" s="1535" t="s">
        <v>788</v>
      </c>
      <c r="MR14" s="1535" t="s">
        <v>788</v>
      </c>
      <c r="MS14" s="1535" t="s">
        <v>788</v>
      </c>
      <c r="MT14" s="1535" t="s">
        <v>788</v>
      </c>
      <c r="MU14" s="1535" t="s">
        <v>788</v>
      </c>
      <c r="MV14" s="1535" t="s">
        <v>788</v>
      </c>
      <c r="MW14" s="1535" t="s">
        <v>788</v>
      </c>
      <c r="MX14" s="1535" t="s">
        <v>788</v>
      </c>
      <c r="MY14" s="1535" t="s">
        <v>788</v>
      </c>
      <c r="MZ14" s="1646" t="s">
        <v>1907</v>
      </c>
      <c r="NA14" s="1535" t="s">
        <v>788</v>
      </c>
      <c r="NB14" s="1535" t="s">
        <v>788</v>
      </c>
      <c r="NC14" s="1535" t="s">
        <v>788</v>
      </c>
      <c r="ND14" s="1535" t="s">
        <v>788</v>
      </c>
      <c r="NE14" s="1535" t="s">
        <v>788</v>
      </c>
      <c r="NF14" s="1535" t="s">
        <v>788</v>
      </c>
      <c r="NG14" s="1535" t="s">
        <v>788</v>
      </c>
      <c r="NH14" s="1535" t="s">
        <v>788</v>
      </c>
      <c r="NI14" s="1535" t="s">
        <v>788</v>
      </c>
      <c r="NJ14" s="1646" t="s">
        <v>1907</v>
      </c>
      <c r="NK14" s="1646" t="s">
        <v>788</v>
      </c>
      <c r="NL14" s="1541" t="s">
        <v>788</v>
      </c>
      <c r="NM14" s="1541" t="s">
        <v>1906</v>
      </c>
      <c r="NN14" s="1541" t="s">
        <v>1906</v>
      </c>
      <c r="NO14" s="1541" t="s">
        <v>1906</v>
      </c>
      <c r="NP14" s="1541" t="s">
        <v>1906</v>
      </c>
      <c r="NQ14" s="1541" t="s">
        <v>1906</v>
      </c>
      <c r="NR14" s="1541" t="s">
        <v>1752</v>
      </c>
      <c r="NS14" s="1541" t="s">
        <v>1906</v>
      </c>
      <c r="NT14" s="1541" t="s">
        <v>1906</v>
      </c>
      <c r="NU14" s="1541" t="s">
        <v>1906</v>
      </c>
      <c r="NV14" s="1541" t="s">
        <v>1906</v>
      </c>
      <c r="NW14" s="1541" t="s">
        <v>1906</v>
      </c>
      <c r="NX14" s="1541" t="s">
        <v>1906</v>
      </c>
      <c r="NY14" s="1541" t="s">
        <v>1906</v>
      </c>
      <c r="NZ14" s="1541" t="s">
        <v>1906</v>
      </c>
      <c r="OA14" s="1541" t="s">
        <v>1752</v>
      </c>
      <c r="OB14" s="1535" t="s">
        <v>1752</v>
      </c>
    </row>
    <row r="15" spans="1:392" s="1529" customFormat="1" ht="24" customHeight="1">
      <c r="A15" s="1536"/>
      <c r="B15" s="1542" t="str">
        <f>はじめに!D3</f>
        <v>広島県</v>
      </c>
      <c r="C15" s="1542" t="str">
        <f>はじめに!D4</f>
        <v>三原市</v>
      </c>
      <c r="D15" s="1543"/>
      <c r="E15" s="1542" t="str">
        <f>はじめに!D5</f>
        <v>〇〇集落協定</v>
      </c>
      <c r="F15" s="1551"/>
      <c r="G15" s="1551">
        <f>IFERROR(D15*10000+F15,"")</f>
        <v>0</v>
      </c>
      <c r="H15" s="1542" t="str">
        <f>はじめに!D7</f>
        <v>広島県三原市〇〇町〇〇１２３４－５６</v>
      </c>
      <c r="I15" s="1557">
        <f>'別紙１①'!E38</f>
        <v>7</v>
      </c>
      <c r="J15" s="1551"/>
      <c r="K15" s="1565">
        <f>M15+N15+O15+P15+Q15+R15+S15</f>
        <v>19</v>
      </c>
      <c r="L15" s="1542">
        <f>'別紙１④'!A33</f>
        <v>4</v>
      </c>
      <c r="M15" s="1542">
        <f>COUNTIF('別紙１③'!H7:H31,"A")+COUNTIF('別紙１③'!H7:H31,"B")</f>
        <v>10</v>
      </c>
      <c r="N15" s="1542">
        <f>COUNTIF('別紙１③'!H7:H31,"C")+COUNTIF('別紙１③'!H7:H31,"D")+COUNTIF('別紙１③'!H7:H31,"E")</f>
        <v>3</v>
      </c>
      <c r="O15" s="1542">
        <f>COUNTIF('別紙１③'!H7:H31,"F")+COUNTIF('別紙１③'!H7:H31,"G")+COUNTIF('別紙１③'!H7:H31,"H")+COUNTIF('別紙１③'!H7:H31,"I")</f>
        <v>2</v>
      </c>
      <c r="P15" s="1542">
        <f>COUNTIF('別紙１③'!H7:H31,"J")</f>
        <v>1</v>
      </c>
      <c r="Q15" s="1542">
        <f>COUNTIF('別紙１③'!H7:H31,"K")</f>
        <v>0</v>
      </c>
      <c r="R15" s="1542">
        <f>COUNTIF('別紙１③'!H7:H31,"L")</f>
        <v>3</v>
      </c>
      <c r="S15" s="1542">
        <f>COUNTIF('別紙１③'!H7:H31,"M")</f>
        <v>0</v>
      </c>
      <c r="T15" s="1583">
        <f>U15+V15+W15+X15+Y15+Z15+AA15+AB15+AC15+AD15</f>
        <v>13</v>
      </c>
      <c r="U15" s="1542">
        <f>COUNTIF('別紙１③'!I7:I31,"ア")</f>
        <v>1</v>
      </c>
      <c r="V15" s="1542">
        <f>COUNTIF('別紙１③'!I7:I31,"イ")</f>
        <v>2</v>
      </c>
      <c r="W15" s="1542">
        <f>COUNTIF('別紙１③'!I7:I31,"ウ")</f>
        <v>2</v>
      </c>
      <c r="X15" s="1542">
        <f>COUNTIF('別紙１③'!I7:I31,"エ")</f>
        <v>1</v>
      </c>
      <c r="Y15" s="1542">
        <f>COUNTIF('別紙１③'!I7:I31,"オ")</f>
        <v>2</v>
      </c>
      <c r="Z15" s="1542">
        <f>COUNTIF('別紙１③'!I7:I31,"カ")</f>
        <v>2</v>
      </c>
      <c r="AA15" s="1542">
        <f>COUNTIF('別紙１③'!I7:I31,"キ")</f>
        <v>2</v>
      </c>
      <c r="AB15" s="1542">
        <f>COUNTIF('別紙１③'!I7:I31,"ク")</f>
        <v>0</v>
      </c>
      <c r="AC15" s="1542">
        <f>COUNTIF('別紙１③'!I7:I31,"ケ")</f>
        <v>1</v>
      </c>
      <c r="AD15" s="1542">
        <f>COUNTIF('別紙１③'!I7:I31,"コ")</f>
        <v>0</v>
      </c>
      <c r="AE15" s="1565" t="str">
        <f>IF(CM15*BI15&gt;0,"通特併存",IF(BI15&lt;&gt;0,"通常",IF(CM15&lt;&gt;0,"特認",IF(CM15*BI15=0,""))))</f>
        <v>通常</v>
      </c>
      <c r="AF15" s="1598">
        <f>AG15+AN15+AU15+BC15</f>
        <v>41962</v>
      </c>
      <c r="AG15" s="1598">
        <f>AH15+AI15+AJ15+AK15+AL15+AM15</f>
        <v>41962</v>
      </c>
      <c r="AH15" s="1598">
        <f t="shared" ref="AH15:AM15" si="18">BK15+CO15</f>
        <v>24248</v>
      </c>
      <c r="AI15" s="1598">
        <f t="shared" si="18"/>
        <v>17714</v>
      </c>
      <c r="AJ15" s="1598">
        <f t="shared" si="18"/>
        <v>0</v>
      </c>
      <c r="AK15" s="1598">
        <f t="shared" si="18"/>
        <v>0</v>
      </c>
      <c r="AL15" s="1598">
        <f t="shared" si="18"/>
        <v>0</v>
      </c>
      <c r="AM15" s="1598">
        <f t="shared" si="18"/>
        <v>0</v>
      </c>
      <c r="AN15" s="1598">
        <f>AO15+AP15+AQ15+AR15+AS15+AT15</f>
        <v>0</v>
      </c>
      <c r="AO15" s="1598">
        <f t="shared" ref="AO15:AT15" si="19">BR15+CV15</f>
        <v>0</v>
      </c>
      <c r="AP15" s="1598">
        <f t="shared" si="19"/>
        <v>0</v>
      </c>
      <c r="AQ15" s="1598">
        <f t="shared" si="19"/>
        <v>0</v>
      </c>
      <c r="AR15" s="1598">
        <f t="shared" si="19"/>
        <v>0</v>
      </c>
      <c r="AS15" s="1598">
        <f t="shared" si="19"/>
        <v>0</v>
      </c>
      <c r="AT15" s="1598">
        <f t="shared" si="19"/>
        <v>0</v>
      </c>
      <c r="AU15" s="1598">
        <f>AV15+AW15+AX15+AY15+AZ15+BA15+BB15</f>
        <v>0</v>
      </c>
      <c r="AV15" s="1598">
        <f t="shared" ref="AV15:BB15" si="20">BY15+DC15</f>
        <v>0</v>
      </c>
      <c r="AW15" s="1598">
        <f t="shared" si="20"/>
        <v>0</v>
      </c>
      <c r="AX15" s="1598">
        <f t="shared" si="20"/>
        <v>0</v>
      </c>
      <c r="AY15" s="1598">
        <f t="shared" si="20"/>
        <v>0</v>
      </c>
      <c r="AZ15" s="1598">
        <f t="shared" si="20"/>
        <v>0</v>
      </c>
      <c r="BA15" s="1598">
        <f t="shared" si="20"/>
        <v>0</v>
      </c>
      <c r="BB15" s="1598">
        <f t="shared" si="20"/>
        <v>0</v>
      </c>
      <c r="BC15" s="1598">
        <f>BD15+BE15+BF15+BG15+BH15</f>
        <v>0</v>
      </c>
      <c r="BD15" s="1598">
        <f>CG15+DK15</f>
        <v>0</v>
      </c>
      <c r="BE15" s="1598">
        <f>CH15+DL15</f>
        <v>0</v>
      </c>
      <c r="BF15" s="1598">
        <f>CI15+DM15</f>
        <v>0</v>
      </c>
      <c r="BG15" s="1598">
        <f>CJ15+DN15</f>
        <v>0</v>
      </c>
      <c r="BH15" s="1608">
        <f>CK15+DO15</f>
        <v>0</v>
      </c>
      <c r="BI15" s="1598">
        <f>BJ15+BQ15+BX15+CF15</f>
        <v>41962</v>
      </c>
      <c r="BJ15" s="1598">
        <f>BK15+BL15+BM15+BN15+BO15+BP15</f>
        <v>41962</v>
      </c>
      <c r="BK15" s="1613">
        <f>SUMIFS('別紙２①'!$F18:$F64,'別紙２①'!$A18:$A64,"通常地域（8法内）",'別紙２①'!$E18:$E64,"田",'別紙２①'!$H18:$H64,"急傾斜")+SUMIFS('別紙２①'!$F18:$F64,'別紙２①'!$A18:$A64,"通常地域（8法以外で棚田法の交付対象農用地）",'別紙２①'!$E18:$E64,"田",'別紙２①'!$H18:$H64,"急傾斜")</f>
        <v>24248</v>
      </c>
      <c r="BL15" s="1613">
        <f>SUMIFS('別紙２①'!$F18:$F64,'別紙２①'!$A18:$A64,"通常地域（8法内）",'別紙２①'!$E18:$E64,"田",'別紙２①'!$H18:$H64,"緩傾斜")+SUMIFS('別紙２①'!$F18:$F64,'別紙２①'!$A18:$A64,"通常地域（8法以外で棚田法の交付対象農用地）",'別紙２①'!$E18:$E64,"田",'別紙２①'!$H18:$H64,"緩傾斜")</f>
        <v>17714</v>
      </c>
      <c r="BM15" s="1613">
        <f>SUMIFS('別紙２①'!$F18:$F64,'別紙２①'!$A18:$A64,"通常地域（8法内）",'別紙２①'!$E18:$E64,"田",'別紙２①'!$H18:$H64,"高齢化・耕作放棄率")+SUMIFS('別紙２①'!$F18:$F64,'別紙２①'!$A18:$A64,"通常地域（8法以外で棚田法の交付対象農用地）",'別紙２①'!$E18:$E64,"田",'別紙２①'!$H18:$H64,"高齢化・耕作放棄率")</f>
        <v>0</v>
      </c>
      <c r="BN15" s="1613">
        <f>SUMIFS('別紙２①'!$F18:$F64,'別紙２①'!$A18:$A64,"通常地域（8法内）",'別紙２①'!$E18:$E64,"田",'別紙２①'!$H18:$H64,"小区画・不整形")+SUMIFS('別紙２①'!$F18:$F64,'別紙２①'!$A18:$A64,"通常地域（8法以外で棚田法の交付対象農用地）",'別紙２①'!$E18:$E64,"田",'別紙２①'!$H18:$H64,"小区画・不整形")</f>
        <v>0</v>
      </c>
      <c r="BO15" s="1613">
        <f>SUMIFS('別紙２①'!$F18:$F64,'別紙２①'!$A18:$A64,"通常地域（8法内）",'別紙２①'!$E18:$E64,"田",'別紙２①'!$H18:$H64,"特認基準")+SUMIFS('別紙２①'!$F18:$F64,'別紙２①'!$A18:$A64,"通常地域（8法以外で棚田法の交付対象農用地）",'別紙２①'!$E18:$E64,"田",'別紙２①'!$H18:$H64,"特認基準")</f>
        <v>0</v>
      </c>
      <c r="BP15" s="1613">
        <f>SUMIFS('別紙２①'!$F18:$F64,'別紙２①'!$A18:$A64,"通常地域（8法内）",'別紙２①'!$E18:$E64,"田",'別紙２①'!$H18:$H64,"交付対象外")+SUMIFS('別紙２①'!$F18:$F64,'別紙２①'!$A18:$A64,"通常地域（8法以外で棚田法の交付対象農用地）",'別紙２①'!$E18:$E64,"田",'別紙２①'!$H18:$H64,"交付対象外")</f>
        <v>0</v>
      </c>
      <c r="BQ15" s="1598">
        <f>BR15+BS15+BT15+BU15+BV15+BW15</f>
        <v>0</v>
      </c>
      <c r="BR15" s="1613">
        <f>SUMIFS('別紙２①'!$F18:$F64,'別紙２①'!$A18:$A64,"通常地域（8法内）",'別紙２①'!$E18:$E64,"畑",'別紙２①'!$H18:$H64,"急傾斜")+SUMIFS('別紙２①'!$F18:$F64,'別紙２①'!$A18:$A64,"通常地域（8法以外で棚田法の交付対象農用地）",'別紙２①'!$E18:$E64,"畑",'別紙２①'!$H18:$H64,"急傾斜")</f>
        <v>0</v>
      </c>
      <c r="BS15" s="1613">
        <f>SUMIFS('別紙２①'!$F18:$F64,'別紙２①'!$A18:$A64,"通常地域（8法内）",'別紙２①'!$E18:$E64,"畑",'別紙２①'!$H18:$H64,"緩傾斜")+SUMIFS('別紙２①'!$F18:$F64,'別紙２①'!$A18:$A64,"通常地域（8法以外で棚田法の交付対象農用地）",'別紙２①'!$E18:$E64,"畑",'別紙２①'!$H18:$H64,"緩傾斜")</f>
        <v>0</v>
      </c>
      <c r="BT15" s="1613">
        <f>SUMIFS('別紙２①'!$F18:$F64,'別紙２①'!$A18:$A64,"通常地域（8法内）",'別紙２①'!$E18:$E64,"畑",'別紙２①'!$H18:$H64,"高齢化・耕作放棄率")+SUMIFS('別紙２①'!$F18:$F64,'別紙２①'!$A18:$A64,"通常地域（8法以外で棚田法の交付対象農用地）",'別紙２①'!$E18:$E64,"畑",'別紙２①'!$H18:$H64,"高齢化・耕作放棄率")</f>
        <v>0</v>
      </c>
      <c r="BU15" s="1613">
        <f>SUMIFS('別紙２①'!$F18:$F64,'別紙２①'!$A18:$A64,"通常地域（8法内）",'別紙２①'!$E18:$E64,"畑",'別紙２①'!$H18:$H64,"特認基準")+SUMIFS('別紙２①'!$F18:$F64,'別紙２①'!$A18:$A64,"通常地域（8法以外で棚田法の交付対象農用地）",'別紙２①'!$E18:$E64,"畑",'別紙２①'!$H18:$H64,"特認基準")</f>
        <v>0</v>
      </c>
      <c r="BV15" s="1613">
        <f>SUMIFS('別紙２①'!$F18:$F64,'別紙２①'!$A18:$A64,"通常地域（8法内）",'別紙２①'!$E18:$E64,"畑",'別紙２①'!$H18:$H64,"交付対象外（田畑混在地）")+SUMIFS('別紙２①'!$F18:$F64,'別紙２①'!$A18:$A64,"通常地域（8法以外で棚田法の交付対象農用地）",'別紙２①'!$E18:$E64,"畑",'別紙２①'!$H18:$H64,"交付対象外（田畑混在地）")</f>
        <v>0</v>
      </c>
      <c r="BW15" s="1613">
        <f>SUMIFS('別紙２①'!$F18:$F64,'別紙２①'!$A18:$A64,"通常地域（8法内）",'別紙２①'!$E18:$E64,"畑",'別紙２①'!$H18:$H64,"交付対象外（田畑混在地以外）")+SUMIFS('別紙２①'!$F18:$F64,'別紙２①'!$A18:$A64,"通常地域（8法以外で棚田法の交付対象農用地）",'別紙２①'!$E18:$E64,"畑",'別紙２①'!$H18:$H64,"交付対象外（田畑混在地以外）")</f>
        <v>0</v>
      </c>
      <c r="BX15" s="1598">
        <f>BY15+BZ15+CA15+CB15+CC15+CD15+CE15</f>
        <v>0</v>
      </c>
      <c r="BY15" s="1613">
        <f>SUMIFS('別紙２①'!$F18:$F64,'別紙２①'!$A18:$A64,"通常地域（8法内）",'別紙２①'!$E18:$E64,"草地",'別紙２①'!$H18:$H64,"急傾斜")+SUMIFS('別紙２①'!$F18:$F64,'別紙２①'!$A18:$A64,"通常地域（8法以外で棚田法の交付対象農用地）",'別紙２①'!$E18:$E64,"草地",'別紙２①'!$H18:$H64,"急傾斜")</f>
        <v>0</v>
      </c>
      <c r="BZ15" s="1613">
        <f>SUMIFS('別紙２①'!$F18:$F64,'別紙２①'!$A18:$A64,"通常地域（8法内）",'別紙２①'!$E18:$E64,"草地",'別紙２①'!$H18:$H64,"緩傾斜")+SUMIFS('別紙２①'!$F18:$F64,'別紙２①'!$A18:$A64,"通常地域（8法以外で棚田法の交付対象農用地）",'別紙２①'!$E18:$E64,"草地",'別紙２①'!$H18:$H64,"緩傾斜")</f>
        <v>0</v>
      </c>
      <c r="CA15" s="1613">
        <f>SUMIFS('別紙２①'!$F18:$F64,'別紙２①'!$A18:$A64,"通常地域（8法内）",'別紙２①'!$E18:$E64,"草地",'別紙２①'!$H18:$H64,"草地比率の高い草地")+SUMIFS('別紙２①'!$F18:$F64,'別紙２①'!$A18:$A64,"通常地域（8法以外で棚田法の交付対象農用地）",'別紙２①'!$E18:$E64,"草地",'別紙２①'!$H18:$H64,"草地比率の高い草地")</f>
        <v>0</v>
      </c>
      <c r="CB15" s="1613">
        <f>SUMIFS('別紙２①'!$F18:$F64,'別紙２①'!$A18:$A64,"通常地域（8法内）",'別紙２①'!$E18:$E64,"草地",'別紙２①'!$H18:$H64,"高齢化・耕作放棄率")+SUMIFS('別紙２①'!$F18:$F64,'別紙２①'!$A18:$A64,"通常地域（8法以外で棚田法の交付対象農用地）",'別紙２①'!$E18:$E64,"草地",'別紙２①'!$H18:$H64,"高齢化・耕作放棄率")</f>
        <v>0</v>
      </c>
      <c r="CC15" s="1613">
        <f>SUMIFS('別紙２①'!$F18:$F64,'別紙２①'!$A18:$A64,"通常地域（8法内）",'別紙２①'!$E18:$E64,"草地",'別紙２①'!$H18:$H64,"特認基準")+SUMIFS('別紙２①'!$F18:$F64,'別紙２①'!$A18:$A64,"通常地域（8法以外で棚田法の交付対象農用地）",'別紙２①'!$E18:$E64,"草地",'別紙２①'!$H18:$H64,"特認基準")</f>
        <v>0</v>
      </c>
      <c r="CD15" s="1613">
        <f>SUMIFS('別紙２①'!$F18:$F64,'別紙２①'!$A18:$A64,"通常地域（8法内）",'別紙２①'!$E18:$E64,"草地",'別紙２①'!$H18:$H64,"交付対象外（田草地混在地）")+SUMIFS('別紙２①'!$F18:$F64,'別紙２①'!$A18:$A64,"通常地域（8法以外で棚田法の交付対象農用地）",'別紙２①'!$E18:$E64,"草地",'別紙２①'!$H18:$H64,"交付対象外（田草地混在地）")</f>
        <v>0</v>
      </c>
      <c r="CE15" s="1613">
        <f>SUMIFS('別紙２①'!$F18:$F64,'別紙２①'!$A18:$A64,"通常地域（8法内）",'別紙２①'!$E18:$E64,"草地",'別紙２①'!$H18:$H64,"交付対象外（田草地混在地以外）")+SUMIFS('別紙２①'!$F18:$F64,'別紙２①'!$A18:$A64,"通常地域（8法以外で棚田法の交付対象農用地）",'別紙２①'!$E18:$E64,"草地",'別紙２①'!$H18:$H64,"交付対象外（田草地混在地以外）")</f>
        <v>0</v>
      </c>
      <c r="CF15" s="1598">
        <f>CG15+CH15+CI15+CJ15+CK15</f>
        <v>0</v>
      </c>
      <c r="CG15" s="1613">
        <f>SUMIFS('別紙２①'!$F18:$F64,'別紙２①'!$A18:$A64,"通常地域（8法内）",'別紙２①'!$E18:$E64,"採草放牧地",'別紙２①'!$H18:$H64,"急傾斜")+SUMIFS('別紙２①'!$F18:$F64,'別紙２①'!$A18:$A64,"通常地域（8法以外で棚田法の交付対象農用地）",'別紙２①'!$E18:$E64,"採草放牧地",'別紙２①'!$H18:$H64,"急傾斜")</f>
        <v>0</v>
      </c>
      <c r="CH15" s="1613">
        <f>SUMIFS('別紙２①'!$F18:$F64,'別紙２①'!$A18:$A64,"通常地域（8法内）",'別紙２①'!$E18:$E64,"採草放牧地",'別紙２①'!$H18:$H64,"緩傾斜")+SUMIFS('別紙２①'!$F18:$F64,'別紙２①'!$A18:$A64,"通常地域（8法以外で棚田法の交付対象農用地）",'別紙２①'!$E18:$E64,"採草放牧地",'別紙２①'!$H18:$H64,"緩傾斜")</f>
        <v>0</v>
      </c>
      <c r="CI15" s="1613">
        <f>SUMIFS('別紙２①'!$F18:$F64,'別紙２①'!$A18:$A64,"通常地域（8法内）",'別紙２①'!$E18:$E64,"採草放牧地",'別紙２①'!$H18:$H64,"特認基準")+SUMIFS('別紙２①'!$F18:$F64,'別紙２①'!$A18:$A64,"通常地域（8法以外で棚田法の交付対象農用地）",'別紙２①'!$E18:$E64,"採草放牧地",'別紙２①'!$H18:$H64,"特認基準")</f>
        <v>0</v>
      </c>
      <c r="CJ15" s="1613">
        <f>SUMIFS('別紙２①'!$F18:$F64,'別紙２①'!$A18:$A64,"通常地域（8法内）",'別紙２①'!$E18:$E64,"採草放牧地",'別紙２①'!$H18:$H64,"交付対象外（田採草放牧地混在地）")+SUMIFS('別紙２①'!$F18:$F64,'別紙２①'!$A18:$A64,"通常地域（8法以外で棚田法の交付対象農用地）",'別紙２①'!$E18:$E64,"採草放牧地",'別紙２①'!$H18:$H64,"交付対象外（田採草放牧地混在地）")</f>
        <v>0</v>
      </c>
      <c r="CK15" s="1613">
        <f>SUMIFS('別紙２①'!$F18:$F64,'別紙２①'!$A18:$A64,"通常地域（8法内）",'別紙２①'!$E18:$E64,"採草放牧地",'別紙２①'!$H18:$H64,"交付対象外（田採草放牧地混在地以外）")+SUMIFS('別紙２①'!$F18:$F64,'別紙２①'!$A18:$A64,"通常地域（8法以外で棚田法の交付対象農用地）",'別紙２①'!$E18:$E64,"採草放牧地",'別紙２①'!$H18:$H64,"交付対象外（田採草放牧地混在地以外）")</f>
        <v>0</v>
      </c>
      <c r="CL15" s="1623"/>
      <c r="CM15" s="1598">
        <f>CN15+CU15+DB15+DJ15</f>
        <v>0</v>
      </c>
      <c r="CN15" s="1598">
        <f>CO15+CP15+CQ15+CR15+CS15+CT15</f>
        <v>0</v>
      </c>
      <c r="CO15" s="1613">
        <f>SUMIFS('別紙２①'!$F18:$F64,'別紙２①'!$A18:$A64,"特認地域",'別紙２①'!$E18:$E64,"田",'別紙２①'!$H18:$H64,"急傾斜")</f>
        <v>0</v>
      </c>
      <c r="CP15" s="1613">
        <f>SUMIFS('別紙２①'!$F18:$F64,'別紙２①'!$A18:$A64,"特認地域",'別紙２①'!$E18:$E64,"田",'別紙２①'!$H18:$H64,"緩傾斜")</f>
        <v>0</v>
      </c>
      <c r="CQ15" s="1613">
        <f>SUMIFS('別紙２①'!$F18:$F64,'別紙２①'!$A18:$A64,"特認地域",'別紙２①'!$E18:$E64,"田",'別紙２①'!$H18:$H64,"高齢化・耕作放棄率")</f>
        <v>0</v>
      </c>
      <c r="CR15" s="1613">
        <f>SUMIFS('別紙２①'!$F18:$F64,'別紙２①'!$A18:$A64,"特認地域",'別紙２①'!$E18:$E64,"田",'別紙２①'!$H18:$H64,"小区画・不整形")</f>
        <v>0</v>
      </c>
      <c r="CS15" s="1613">
        <f>SUMIFS('別紙２①'!$F18:$F64,'別紙２①'!$A18:$A64,"特認地域",'別紙２①'!$E18:$E64,"田",'別紙２①'!$H18:$H64,"特認基準")</f>
        <v>0</v>
      </c>
      <c r="CT15" s="1613">
        <f>SUMIFS('別紙２①'!$F18:$F64,'別紙２①'!$A18:$A64,"特認地域",'別紙２①'!$E18:$E64,"田",'別紙２①'!$H18:$H64,"交付対象外")</f>
        <v>0</v>
      </c>
      <c r="CU15" s="1598">
        <f>CV15+CW15+CX15+CY15+CZ15+DA15</f>
        <v>0</v>
      </c>
      <c r="CV15" s="1613">
        <f>SUMIFS('別紙２①'!$F18:$F64,'別紙２①'!$A18:$A64,"特認地域",'別紙２①'!$E18:$E64,"畑",'別紙２①'!$H18:$H64,"急傾斜")</f>
        <v>0</v>
      </c>
      <c r="CW15" s="1613">
        <f>SUMIFS('別紙２①'!$F18:$F64,'別紙２①'!$A18:$A64,"特認地域",'別紙２①'!$E18:$E64,"畑",'別紙２①'!$H18:$H64,"緩傾斜")</f>
        <v>0</v>
      </c>
      <c r="CX15" s="1613">
        <f>SUMIFS('別紙２①'!$F18:$F64,'別紙２①'!$A18:$A64,"特認地域",'別紙２①'!$E18:$E64,"畑",'別紙２①'!$H18:$H64,"高齢化・耕作放棄率")</f>
        <v>0</v>
      </c>
      <c r="CY15" s="1613">
        <f>SUMIFS('別紙２①'!$F18:$F64,'別紙２①'!$A18:$A64,"特認地域",'別紙２①'!$E18:$E64,"畑",'別紙２①'!$H18:$H64,"特認基準")</f>
        <v>0</v>
      </c>
      <c r="CZ15" s="1613">
        <f>SUMIFS('別紙２①'!$F18:$F64,'別紙２①'!$A18:$A64,"特認地域",'別紙２①'!$E18:$E64,"畑",'別紙２①'!$H18:$H64,"交付対象外（田畑混在地）")</f>
        <v>0</v>
      </c>
      <c r="DA15" s="1613">
        <f>SUMIFS('別紙２①'!$F18:$F64,'別紙２①'!$A18:$A64,"特認地域",'別紙２①'!$E18:$E64,"畑",'別紙２①'!$H18:$H64,"交付対象外（田畑混在地以外）")</f>
        <v>0</v>
      </c>
      <c r="DB15" s="1598">
        <f>DC15+DD15+DE15+DF15+DG15+DH15+DI15</f>
        <v>0</v>
      </c>
      <c r="DC15" s="1613">
        <f>SUMIFS('別紙２①'!$F18:$F64,'別紙２①'!$A18:$A64,"特認地域",'別紙２①'!$E18:$E64,"草地",'別紙２①'!$H18:$H64,"急傾斜")</f>
        <v>0</v>
      </c>
      <c r="DD15" s="1613">
        <f>SUMIFS('別紙２①'!$F18:$F64,'別紙２①'!$A18:$A64,"特認地域",'別紙２①'!$E18:$E64,"草地",'別紙２①'!$H18:$H64,"緩傾斜")</f>
        <v>0</v>
      </c>
      <c r="DE15" s="1613">
        <f>SUMIFS('別紙２①'!$F18:$F64,'別紙２①'!$A18:$A64,"特認地域",'別紙２①'!$E18:$E64,"草地",'別紙２①'!$H18:$H64,"草地比率の高い草地")</f>
        <v>0</v>
      </c>
      <c r="DF15" s="1613">
        <f>SUMIFS('別紙２①'!$F18:$F64,'別紙２①'!$A18:$A64,"特認地域",'別紙２①'!$E18:$E64,"草地",'別紙２①'!$H18:$H64,"高齢化・耕作放棄率")</f>
        <v>0</v>
      </c>
      <c r="DG15" s="1613">
        <f>SUMIFS('別紙２①'!$F18:$F64,'別紙２①'!$A18:$A64,"特認地域",'別紙２①'!$E18:$E64,"草地",'別紙２①'!$H18:$H64,"特認基準")</f>
        <v>0</v>
      </c>
      <c r="DH15" s="1613">
        <f>SUMIFS('別紙２①'!$F18:$F64,'別紙２①'!$A18:$A64,"特認地域",'別紙２①'!$E18:$E64,"草地",'別紙２①'!$H18:$H64,"交付対象外（田草地混在地）")</f>
        <v>0</v>
      </c>
      <c r="DI15" s="1613">
        <f>SUMIFS('別紙２①'!$F18:$F64,'別紙２①'!$A18:$A64,"特認地域",'別紙２①'!$E18:$E64,"草地",'別紙２①'!$H18:$H64,"交付対象外（田草地混在地以外）")</f>
        <v>0</v>
      </c>
      <c r="DJ15" s="1598">
        <f>DK15+DL15+DM15+DN15+DO15</f>
        <v>0</v>
      </c>
      <c r="DK15" s="1613">
        <f>SUMIFS('別紙２①'!$F18:$F64,'別紙２①'!$A18:$A64,"特認地域",'別紙２①'!$E18:$E64,"採草放牧地",'別紙２①'!$H18:$H64,"急傾斜")</f>
        <v>0</v>
      </c>
      <c r="DL15" s="1613">
        <f>SUMIFS('別紙２①'!$F18:$F64,'別紙２①'!$A18:$A64,"特認地域",'別紙２①'!$E18:$E64,"採草放牧地",'別紙２①'!$H18:$H64,"緩傾斜")</f>
        <v>0</v>
      </c>
      <c r="DM15" s="1613">
        <f>SUMIFS('別紙２①'!$F18:$F64,'別紙２①'!$A18:$A64,"特認地域",'別紙２①'!$E18:$E64,"採草放牧地",'別紙２①'!$H18:$H64,"特認基準")</f>
        <v>0</v>
      </c>
      <c r="DN15" s="1627">
        <f>SUMIFS('別紙２①'!$F18:$F64,'別紙２①'!$A18:$A64,"特認地域",'別紙２①'!$E18:$E64,"採草放牧地",'別紙２①'!$H18:$H64,"交付対象外（田採草放牧地混在地）")</f>
        <v>0</v>
      </c>
      <c r="DO15" s="1627">
        <f>SUMIFS('別紙２①'!$F18:$F64,'別紙２①'!$A18:$A64,"特認地域",'別紙２①'!$E18:$E64,"採草放牧地",'別紙２①'!$H18:$H64,"交付対象外（田採草放牧地混在地以外）")</f>
        <v>0</v>
      </c>
      <c r="DP15" s="1627">
        <f>'別紙１④'!I63+'別紙１④'!N63+'別紙１④'!S63+'別紙１④'!X63</f>
        <v>520735</v>
      </c>
      <c r="DQ15" s="1637"/>
      <c r="DR15" s="1641">
        <f>DS15+DX15+DY15+DZ15+EA15+EB15</f>
        <v>0</v>
      </c>
      <c r="DS15" s="1647">
        <f>DT15+DU15+DV15</f>
        <v>0</v>
      </c>
      <c r="DT15" s="1653"/>
      <c r="DU15" s="1653"/>
      <c r="DV15" s="1653"/>
      <c r="DW15" s="1653"/>
      <c r="DX15" s="1653"/>
      <c r="DY15" s="1653"/>
      <c r="DZ15" s="1653"/>
      <c r="EA15" s="1653"/>
      <c r="EB15" s="1653"/>
      <c r="EC15" s="1665">
        <f>EE15+EF15+EG15</f>
        <v>0</v>
      </c>
      <c r="ED15" s="1667"/>
      <c r="EE15" s="1670">
        <f>SUMIFS('別紙２①'!$F18:$F64,'別紙２①'!$Q18:$Q64,"荒廃農地",'別紙２①'!$R18:$R64,"復旧",'別紙２①'!$E18:$E64,"田")</f>
        <v>0</v>
      </c>
      <c r="EF15" s="1670">
        <f>SUMIFS('別紙２①'!$F18:$F64,'別紙２①'!$Q18:$Q64,"荒廃農地",'別紙２①'!$R18:$R64,"復旧",'別紙２①'!$E18:$E64,"畑")</f>
        <v>0</v>
      </c>
      <c r="EG15" s="1670">
        <f>SUMIFS('別紙２①'!$F18:$F64,'別紙２①'!$Q18:$Q64,"荒廃農地",'別紙２①'!$R18:$R64,"復旧",'別紙２①'!$E18:$E64,"草地")</f>
        <v>0</v>
      </c>
      <c r="EH15" s="1670">
        <f>SUMIFS('別紙２①'!$F18:$F64,'別紙２①'!$Q18:$Q64,"被災地",'別紙２①'!$R18:$R64,"復旧")</f>
        <v>0</v>
      </c>
      <c r="EI15" s="1667"/>
      <c r="EJ15" s="1670">
        <f>SUMIFS('別紙２①'!$F18:$F64,'別紙２①'!$H18:$H64,"協定に含めない管理すべき農用地")</f>
        <v>0</v>
      </c>
      <c r="EK15" s="1598">
        <f>IF(SUM(EM15:EN15)&gt;0,1,0)</f>
        <v>0</v>
      </c>
      <c r="EL15" s="1598">
        <f>EM15+EN15</f>
        <v>0</v>
      </c>
      <c r="EM15" s="1613">
        <f>'別紙１④'!B71</f>
        <v>0</v>
      </c>
      <c r="EN15" s="1613">
        <f>'別紙１④'!E71</f>
        <v>0</v>
      </c>
      <c r="EO15" s="1613">
        <f>'別紙１④'!P71</f>
        <v>0</v>
      </c>
      <c r="EP15" s="1689"/>
      <c r="EQ15" s="1598">
        <f>IF(SUM(ES15:ET15)&gt;0,1,0)</f>
        <v>0</v>
      </c>
      <c r="ER15" s="1598">
        <f>ES15+ET15</f>
        <v>0</v>
      </c>
      <c r="ES15" s="1613">
        <f>'別紙１④'!H72</f>
        <v>0</v>
      </c>
      <c r="ET15" s="1613">
        <f>'別紙１④'!J72</f>
        <v>0</v>
      </c>
      <c r="EU15" s="1613">
        <f>'別紙１④'!P72</f>
        <v>0</v>
      </c>
      <c r="EV15" s="1689"/>
      <c r="EW15" s="1701" t="str">
        <f>'別紙１④'!S256</f>
        <v xml:space="preserve">[ア　棚田等の保全]
</v>
      </c>
      <c r="EX15" s="1704">
        <f>'別紙１④'!J258</f>
        <v>0</v>
      </c>
      <c r="EY15" s="1708"/>
      <c r="EZ15" s="1701" t="str">
        <f>'別紙１④'!S260</f>
        <v xml:space="preserve">[イ　棚田等の保全を通じた多面にわたる機能の維持・発揮]
</v>
      </c>
      <c r="FA15" s="1704">
        <f>'別紙１④'!J258</f>
        <v>0</v>
      </c>
      <c r="FB15" s="1708"/>
      <c r="FC15" s="1701" t="str">
        <f>'別紙１④'!S261</f>
        <v xml:space="preserve">[ウ　棚田を核とした棚田地域の振興]
</v>
      </c>
      <c r="FD15" s="1704">
        <f>'別紙１④'!J258</f>
        <v>0</v>
      </c>
      <c r="FE15" s="1708"/>
      <c r="FF15" s="1714">
        <f>IF(SUM(FH15:FI15)&gt;0,1,0)</f>
        <v>1</v>
      </c>
      <c r="FG15" s="1714">
        <f>FH15+FI15</f>
        <v>6260</v>
      </c>
      <c r="FH15" s="1613">
        <f>'別紙１④'!B80</f>
        <v>6260</v>
      </c>
      <c r="FI15" s="1613">
        <f>'別紙１④'!E80</f>
        <v>0</v>
      </c>
      <c r="FJ15" s="1613">
        <f>'別紙１④'!S80</f>
        <v>37560</v>
      </c>
      <c r="FK15" s="1689"/>
      <c r="FL15" s="1717"/>
      <c r="FM15" s="1717"/>
      <c r="FN15" s="1717"/>
      <c r="FO15" s="1717"/>
      <c r="FP15" s="1717"/>
      <c r="FQ15" s="1717"/>
      <c r="FR15" s="1717"/>
      <c r="FS15" s="1717"/>
      <c r="FT15" s="1717"/>
      <c r="FU15" s="208"/>
      <c r="FV15" s="1717"/>
      <c r="FW15" s="1717"/>
      <c r="FX15" s="1717"/>
      <c r="FY15" s="1717"/>
      <c r="FZ15" s="1717"/>
      <c r="GA15" s="1717"/>
      <c r="GB15" s="1717"/>
      <c r="GC15" s="1717"/>
      <c r="GD15" s="1717"/>
      <c r="GE15" s="1717"/>
      <c r="GF15" s="1717"/>
      <c r="GG15" s="208"/>
      <c r="GH15" s="1714">
        <f>IF(GI15&gt;0,1,0)</f>
        <v>0</v>
      </c>
      <c r="GI15" s="1613">
        <f>'別紙１④'!B88+'別紙１④'!D88+'別紙１④'!F88+'別紙１④'!I88+'別紙１④'!B89+'別紙１④'!D89+'別紙１④'!F89+'別紙１④'!I89</f>
        <v>0</v>
      </c>
      <c r="GJ15" s="1613">
        <f>'別紙１④'!S88</f>
        <v>0</v>
      </c>
      <c r="GK15" s="1689"/>
      <c r="GL15" s="1670">
        <f>COUNTIFS('別紙１④'!$B$97:$F$101,"&lt;&gt;")</f>
        <v>2</v>
      </c>
      <c r="GM15" s="1670">
        <f>COUNTIFS('別紙１④'!$H$97:$J$101,"&lt;&gt;")</f>
        <v>0</v>
      </c>
      <c r="GN15" s="1729">
        <f>GO15+GP15</f>
        <v>0</v>
      </c>
      <c r="GO15" s="208"/>
      <c r="GP15" s="208"/>
      <c r="GQ15" s="1729">
        <f>SUM(GR15:GT15)</f>
        <v>0</v>
      </c>
      <c r="GR15" s="1735"/>
      <c r="GS15" s="1735"/>
      <c r="GT15" s="1735"/>
      <c r="GU15" s="1738"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1704">
        <f>'別紙１④'!J268</f>
        <v>11</v>
      </c>
      <c r="GW15" s="1708"/>
      <c r="GX15" s="1741">
        <f>IF(GY15&gt;0,1,0)</f>
        <v>0</v>
      </c>
      <c r="GY15" s="1670">
        <f>'別紙１④'!B110+'別紙１④'!D110+'別紙１④'!F110+'別紙１④'!I110</f>
        <v>0</v>
      </c>
      <c r="GZ15" s="1670">
        <f>'別紙１④'!P110</f>
        <v>0</v>
      </c>
      <c r="HA15" s="1689"/>
      <c r="HB15" s="1738"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1704">
        <f>'別紙１④'!J272</f>
        <v>11</v>
      </c>
      <c r="HD15" s="1708"/>
      <c r="HE15" s="1741">
        <f>IF(HF15&gt;0,1,0)</f>
        <v>1</v>
      </c>
      <c r="HF15" s="1670">
        <f>'別紙１④'!I110+'別紙１④'!K110+'別紙１④'!M110+'別紙１④'!P110</f>
        <v>5000</v>
      </c>
      <c r="HG15" s="1670">
        <f>'別紙１④'!W110</f>
        <v>0</v>
      </c>
      <c r="HH15" s="1689"/>
      <c r="HI15" s="1738">
        <f>'別紙１④'!Z270</f>
        <v>0</v>
      </c>
      <c r="HJ15" s="1704">
        <f>'別紙１④'!Q272</f>
        <v>0</v>
      </c>
      <c r="HK15" s="1708"/>
      <c r="HL15" s="1755" t="str">
        <f>IF('別紙２①'!H6="〇",1,"")</f>
        <v/>
      </c>
      <c r="HM15" s="1755" t="str">
        <f>IF('別紙２①'!H8="〇",1,"")</f>
        <v/>
      </c>
      <c r="HN15" s="1714">
        <f>DP15+EO15+EU15+FJ15+GJ15+GZ15+HG15</f>
        <v>558295</v>
      </c>
      <c r="HO15" s="1714">
        <f>DQ15+EP15+EV15+FK15+GK15+HA15+HH15</f>
        <v>0</v>
      </c>
      <c r="HP15" s="1714">
        <f>HN15-HR15</f>
        <v>258295</v>
      </c>
      <c r="HQ15" s="1767">
        <f>HP15/HN15</f>
        <v>0.46264967445526112</v>
      </c>
      <c r="HR15" s="1613">
        <f>'別紙１④'!M241</f>
        <v>300000</v>
      </c>
      <c r="HS15" s="1623"/>
      <c r="HT15" s="1714">
        <f>HN15+HS15</f>
        <v>558295</v>
      </c>
      <c r="HU15" s="1623"/>
      <c r="HV15" s="1714">
        <f>HW15+HX15+HY15+HZ15+IA15+IB15+IC15+ID15+IE15+IF15+IG15+IH15+II15+IJ15</f>
        <v>96000</v>
      </c>
      <c r="HW15" s="1714">
        <f>'別紙１④'!R205</f>
        <v>30000</v>
      </c>
      <c r="HX15" s="1714">
        <f>'別紙１④'!R206</f>
        <v>1000</v>
      </c>
      <c r="HY15" s="1641">
        <f>'別紙１④'!R211</f>
        <v>10000</v>
      </c>
      <c r="HZ15" s="1641">
        <f>'別紙１④'!R213</f>
        <v>10000</v>
      </c>
      <c r="IA15" s="1714">
        <f>'別紙１④'!R215</f>
        <v>5000</v>
      </c>
      <c r="IB15" s="1714">
        <f>'別紙１④'!R216</f>
        <v>5000</v>
      </c>
      <c r="IC15" s="1714">
        <f>'別紙１④'!R217</f>
        <v>3000</v>
      </c>
      <c r="ID15" s="1714">
        <f>'別紙１④'!R218</f>
        <v>10000</v>
      </c>
      <c r="IE15" s="1714">
        <f>'別紙１④'!R210</f>
        <v>2000</v>
      </c>
      <c r="IF15" s="1714">
        <f>'別紙１④'!R209</f>
        <v>10000</v>
      </c>
      <c r="IG15" s="1714">
        <f>'別紙１④'!R207</f>
        <v>5000</v>
      </c>
      <c r="IH15" s="1714">
        <f>'別紙１④'!R208</f>
        <v>5000</v>
      </c>
      <c r="II15" s="1623"/>
      <c r="IJ15" s="1623"/>
      <c r="IK15" s="1623"/>
      <c r="IL15" s="1565">
        <f>SUM(IN15:IV15)</f>
        <v>1</v>
      </c>
      <c r="IM15" s="1783">
        <f>IF('別紙１④'!A155="✓",1,"")</f>
        <v>1</v>
      </c>
      <c r="IN15" s="1783">
        <f>IF('別紙１④'!A157="〇",1,"")</f>
        <v>1</v>
      </c>
      <c r="IO15" s="1783" t="str">
        <f>IF('別紙１④'!A158="〇",1,"")</f>
        <v/>
      </c>
      <c r="IP15" s="1783" t="str">
        <f>IF('別紙１④'!A159="〇",1,"")</f>
        <v/>
      </c>
      <c r="IQ15" s="1783" t="str">
        <f>IF('別紙１④'!A160="〇",1,"")</f>
        <v/>
      </c>
      <c r="IR15" s="1783" t="str">
        <f>IF('別紙１④'!A161="〇",1,"")</f>
        <v/>
      </c>
      <c r="IS15" s="1783" t="str">
        <f>IF('別紙１④'!A162="〇",1,"")</f>
        <v/>
      </c>
      <c r="IT15" s="1783" t="str">
        <f>IF('別紙１④'!A163="〇",1,"")</f>
        <v/>
      </c>
      <c r="IU15" s="1783" t="str">
        <f>IF('別紙１④'!A164="〇",1,"")</f>
        <v/>
      </c>
      <c r="IV15" s="1783" t="str">
        <f>IF('別紙１④'!A165="〇",1,"")</f>
        <v/>
      </c>
      <c r="IW15" s="1565">
        <f>SUM(IX15:IZ15)</f>
        <v>3</v>
      </c>
      <c r="IX15" s="1542">
        <f>IF(OR('別紙１④'!H169="〇",'別紙１④'!N169="〇",'別紙１④'!S169="〇"),1,"")</f>
        <v>1</v>
      </c>
      <c r="IY15" s="1542">
        <f>IF(OR('別紙１④'!H170="〇",'別紙１④'!N170="〇",'別紙１④'!S170="〇"),1,"")</f>
        <v>1</v>
      </c>
      <c r="IZ15" s="1542">
        <f>IF('別紙１④'!D171&lt;&gt;"",1,"")</f>
        <v>1</v>
      </c>
      <c r="JA15" s="1565">
        <f>SUM(JB15:JK15)</f>
        <v>4</v>
      </c>
      <c r="JB15" s="1542">
        <f>IF('別紙１④'!A177="〇",1,"")</f>
        <v>1</v>
      </c>
      <c r="JC15" s="1542" t="str">
        <f>IF('別紙１④'!A178="〇",1,"")</f>
        <v/>
      </c>
      <c r="JD15" s="1542" t="str">
        <f>IF('別紙１④'!A179="〇",1,"")</f>
        <v/>
      </c>
      <c r="JE15" s="1542">
        <f>IF('別紙１④'!A180="〇",1,"")</f>
        <v>1</v>
      </c>
      <c r="JF15" s="1542" t="str">
        <f>IF('別紙１④'!A181="〇",1,"")</f>
        <v/>
      </c>
      <c r="JG15" s="1542" t="str">
        <f>IF('別紙１④'!A182="〇",1,"")</f>
        <v/>
      </c>
      <c r="JH15" s="1542">
        <f>IF('別紙１④'!A183="〇",1,"")</f>
        <v>1</v>
      </c>
      <c r="JI15" s="1542" t="str">
        <f>IF('別紙１④'!A184="〇",1,"")</f>
        <v/>
      </c>
      <c r="JJ15" s="1542">
        <f>IF('別紙１④'!A185="〇",1,"")</f>
        <v>1</v>
      </c>
      <c r="JK15" s="1542" t="str">
        <f>IF('別紙１④'!A186="〇",1,"")</f>
        <v/>
      </c>
      <c r="JL15" s="1565">
        <f>SUM(JM15:JP15)</f>
        <v>2</v>
      </c>
      <c r="JM15" s="1542">
        <f>IF('別紙１④'!B130="〇",1,"")</f>
        <v>1</v>
      </c>
      <c r="JN15" s="1542">
        <f>IF('別紙１④'!B131="〇",1,"")</f>
        <v>1</v>
      </c>
      <c r="JO15" s="1542" t="str">
        <f>IF('別紙１④'!B132="〇",1,"")</f>
        <v/>
      </c>
      <c r="JP15" s="1542" t="str">
        <f>IF('別紙１④'!B133="〇",1,"")</f>
        <v/>
      </c>
      <c r="JQ15" s="1542" t="str">
        <f>'別紙１④'!D134&amp;""</f>
        <v xml:space="preserve">例)農業生産活動の継続に向けた集落機能強化
</v>
      </c>
      <c r="JR15" s="1583">
        <f>SUM(JS15:KB15)</f>
        <v>2</v>
      </c>
      <c r="JS15" s="1542">
        <f>IF('別紙１④'!B139="〇",1,"")</f>
        <v>1</v>
      </c>
      <c r="JT15" s="1542" t="str">
        <f>IF('別紙１④'!B140="〇",1,"")</f>
        <v/>
      </c>
      <c r="JU15" s="1542" t="str">
        <f>IF('別紙１④'!B141="〇",1,"")</f>
        <v/>
      </c>
      <c r="JV15" s="1542" t="str">
        <f>IF('別紙１④'!B142="〇",1,"")</f>
        <v/>
      </c>
      <c r="JW15" s="1542" t="str">
        <f>IF('別紙１④'!B143="〇",1,"")</f>
        <v/>
      </c>
      <c r="JX15" s="1542" t="str">
        <f>IF('別紙１④'!B144="〇",1,"")</f>
        <v/>
      </c>
      <c r="JY15" s="1542" t="str">
        <f>IF('別紙１④'!B145="〇",1,"")</f>
        <v/>
      </c>
      <c r="JZ15" s="1542">
        <f>IF('別紙１④'!B146="〇",1,"")</f>
        <v>1</v>
      </c>
      <c r="KA15" s="1542" t="str">
        <f>IF('別紙１④'!B147="〇",1,"")</f>
        <v/>
      </c>
      <c r="KB15" s="1542" t="str">
        <f>IF('別紙１④'!B148="〇",1,"")</f>
        <v/>
      </c>
      <c r="KC15" s="1542" t="str">
        <f>'別紙１④'!N149&amp;""</f>
        <v/>
      </c>
      <c r="KD15" s="1551"/>
      <c r="KE15" s="1613">
        <f>IF('別紙２②（ネットワーク化活動計画）'!B17="○",1,"")</f>
        <v>1</v>
      </c>
      <c r="KF15" s="1542">
        <f>IF('別紙２②（ネットワーク化活動計画）'!B19="○",1,"")</f>
        <v>1</v>
      </c>
      <c r="KG15" s="1542">
        <f>IF('別紙２②（ネットワーク化活動計画）'!B21="○",1,"")</f>
        <v>1</v>
      </c>
      <c r="KH15" s="1613" t="str">
        <f>'別紙２③（ネットワーク化）'!$B$6&amp;""</f>
        <v>農林地域集落協定ネットワーク協議会</v>
      </c>
      <c r="KI15" s="1613">
        <f>COUNTIFS('別紙２③（ネットワーク化）'!$B$11:$B$14,"&lt;&gt;")</f>
        <v>3</v>
      </c>
      <c r="KJ15" s="1840">
        <f>'別紙２③（ネットワーク化）'!$F$15</f>
        <v>21.0962</v>
      </c>
      <c r="KK15" s="1613">
        <f>IF('別紙２③（ネットワーク化）'!$B$23="○",1,"")</f>
        <v>1</v>
      </c>
      <c r="KL15" s="1613">
        <f>IF('別紙２③（ネットワーク化）'!$B$21="○",1,"")</f>
        <v>1</v>
      </c>
      <c r="KM15" s="1613" t="str">
        <f>IF('別紙２③（ネットワーク化）'!$B$22="○",1,"")</f>
        <v/>
      </c>
      <c r="KN15" s="1613">
        <f>IF('別紙２③（ネットワーク化）'!$B$23="○",1,"")</f>
        <v>1</v>
      </c>
      <c r="KO15" s="1613" t="str">
        <f>IF('別紙２③（ネットワーク化）'!$H$20="○",1,"")</f>
        <v/>
      </c>
      <c r="KP15" s="1613">
        <f>IF('別紙２③（ネットワーク化）'!$H$21="○",1,"")</f>
        <v>1</v>
      </c>
      <c r="KQ15" s="1613" t="str">
        <f>IF('別紙２③（ネットワーク化）'!$H$22="○",1,"")</f>
        <v/>
      </c>
      <c r="KR15" s="1613" t="str">
        <f>'別紙２③（ネットワーク化）'!J23&amp;""</f>
        <v/>
      </c>
      <c r="KS15" s="1613">
        <f>IF('別紙２③（ネットワーク化）'!$B$29="○",1,"")</f>
        <v>1</v>
      </c>
      <c r="KT15" s="1613" t="str">
        <f>IF('別紙２③（ネットワーク化）'!$B$31="○",1,"")</f>
        <v/>
      </c>
      <c r="KU15" s="1613" t="str">
        <f>IF('別紙２③（ネットワーク化）'!$B$32="○",1,"")</f>
        <v/>
      </c>
      <c r="KV15" s="1613" t="str">
        <f>IF('別紙２③（ネットワーク化）'!$B$33="○",1,"")</f>
        <v/>
      </c>
      <c r="KW15" s="1613">
        <f>IF('別紙２③（ネットワーク化）'!$B$34="○",1,"")</f>
        <v>1</v>
      </c>
      <c r="KX15" s="1613">
        <f>IF('別紙２③（ネットワーク化）'!$H$29="○",1,"")</f>
        <v>1</v>
      </c>
      <c r="KY15" s="1613">
        <f>IF('別紙２③（ネットワーク化）'!$H$30="○",1,"")</f>
        <v>1</v>
      </c>
      <c r="KZ15" s="1613">
        <f>IF('別紙２③（ネットワーク化）'!$H$31="○",1,"")</f>
        <v>1</v>
      </c>
      <c r="LA15" s="1613" t="str">
        <f>IF('別紙２③（ネットワーク化）'!$H$32="○",1,"")</f>
        <v/>
      </c>
      <c r="LB15" s="1613" t="str">
        <f>IF('別紙２③（ネットワーク化）'!$H$33="○",1,"")</f>
        <v/>
      </c>
      <c r="LC15" s="1704" t="str">
        <f>'別紙２③（ネットワーク化）'!J34&amp;""</f>
        <v/>
      </c>
      <c r="LD15" s="1613">
        <f>IF('別紙２③（ネットワーク化）'!$B$38="○",1,"")</f>
        <v>1</v>
      </c>
      <c r="LE15" s="1613">
        <f>IF('別紙２③（ネットワーク化）'!$B$39="○",1,"")</f>
        <v>1</v>
      </c>
      <c r="LF15" s="1613" t="str">
        <f>IF('別紙２③（ネットワーク化）'!$G$38="○",1,"")</f>
        <v/>
      </c>
      <c r="LG15" s="1613" t="str">
        <f>IF('別紙２③（ネットワーク化）'!$G$39="○",1,"")</f>
        <v/>
      </c>
      <c r="LH15" s="1613" t="str">
        <f>'別紙２③（ネットワーク化）'!J39&amp;""</f>
        <v/>
      </c>
      <c r="LI15" s="1623"/>
      <c r="LJ15" s="1613" t="str">
        <f>IF('別紙２③（ネットワーク化）'!$B$65="○",1,"")</f>
        <v/>
      </c>
      <c r="LK15" s="1613">
        <f>IF('別紙２③（ネットワーク化）'!$B$66="○",1,"")</f>
        <v>1</v>
      </c>
      <c r="LL15" s="1613" t="str">
        <f>IF('別紙２③（ネットワーク化）'!$B$67="○",1,"")</f>
        <v/>
      </c>
      <c r="LM15" s="1613" t="str">
        <f>IF('別紙２③（ネットワーク化）'!$B$68="○",1,"")</f>
        <v/>
      </c>
      <c r="LN15" s="1613" t="str">
        <f>IF('別紙２③（ネットワーク化）'!$B$69="○",1,"")</f>
        <v/>
      </c>
      <c r="LO15" s="1613" t="str">
        <f>IF('別紙２③（ネットワーク化）'!$B$70="○",1,"")</f>
        <v/>
      </c>
      <c r="LP15" s="1613" t="str">
        <f>'別紙２③（ネットワーク化）'!F70&amp;""</f>
        <v/>
      </c>
      <c r="LQ15" s="1613" t="str">
        <f>'別紙２④（統合）'!$B$6&amp;""</f>
        <v>農林地域広域集落協定</v>
      </c>
      <c r="LR15" s="1613">
        <f>COUNTIFS('別紙２④（統合）'!$B$11:$B$14,"&lt;&gt;")</f>
        <v>3</v>
      </c>
      <c r="LS15" s="1840">
        <f>'別紙２④（統合）'!$F$15</f>
        <v>18.3962</v>
      </c>
      <c r="LT15" s="1613" t="str">
        <f>IF('別紙２④（統合）'!$B$20="○",1,"")</f>
        <v/>
      </c>
      <c r="LU15" s="1613">
        <f>IF('別紙２④（統合）'!$B$21="○",1,"")</f>
        <v>1</v>
      </c>
      <c r="LV15" s="1613" t="str">
        <f>IF('別紙２④（統合）'!$B$22="○",1,"")</f>
        <v/>
      </c>
      <c r="LW15" s="1613">
        <f>IF('別紙２④（統合）'!$B$23="○",1,"")</f>
        <v>1</v>
      </c>
      <c r="LX15" s="1613" t="str">
        <f>IF('別紙２④（統合）'!$H$20="○",1,"")</f>
        <v/>
      </c>
      <c r="LY15" s="1613" t="str">
        <f>IF('別紙２④（統合）'!$H$21="○",1,"")</f>
        <v/>
      </c>
      <c r="LZ15" s="1613">
        <f>IF('別紙２④（統合）'!$H$22="○",1,"")</f>
        <v>1</v>
      </c>
      <c r="MA15" s="1613" t="str">
        <f>'別紙２④（統合）'!$J$23&amp;""</f>
        <v>農作業機械の老朽化及びオペレーターの不足</v>
      </c>
      <c r="MB15" s="1613">
        <f>IF('別紙２④（統合）'!$B$29="○",1,"")</f>
        <v>1</v>
      </c>
      <c r="MC15" s="1613" t="str">
        <f>IF('別紙２④（統合）'!$B$30="○",1,"")</f>
        <v/>
      </c>
      <c r="MD15" s="1613">
        <f>IF('別紙２④（統合）'!$B$31="○",1,"")</f>
        <v>1</v>
      </c>
      <c r="ME15" s="1613">
        <f>IF('別紙２④（統合）'!$B$32="○",1,"")</f>
        <v>1</v>
      </c>
      <c r="MF15" s="1613">
        <f>IF('別紙２④（統合）'!$B$33="○",1,"")</f>
        <v>1</v>
      </c>
      <c r="MG15" s="1613" t="str">
        <f>IF('別紙２④（統合）'!$H$29="○",1,"")</f>
        <v/>
      </c>
      <c r="MH15" s="1613" t="str">
        <f>IF('別紙２④（統合）'!$H$30="○",1,"")</f>
        <v/>
      </c>
      <c r="MI15" s="1613" t="str">
        <f>IF('別紙２④（統合）'!$H$31="○",1,"")</f>
        <v/>
      </c>
      <c r="MJ15" s="1613">
        <f>IF('別紙２④（統合）'!$H$32="○",1,"")</f>
        <v>1</v>
      </c>
      <c r="MK15" s="1613">
        <f>IF('別紙２④（統合）'!$H$33="○",1,"")</f>
        <v>1</v>
      </c>
      <c r="ML15" s="1613" t="str">
        <f>IF('別紙２④（統合）'!$H$34="○",1,"")</f>
        <v/>
      </c>
      <c r="MM15" s="1613" t="str">
        <f>'別紙２④（統合）'!$J$34&amp;""</f>
        <v>農作業機械のオペレーターの確保</v>
      </c>
      <c r="MN15" s="1623"/>
      <c r="MO15" s="1866">
        <f>MP15+MZ15</f>
        <v>0</v>
      </c>
      <c r="MP15" s="1866">
        <f>SUM(MQ15:MY15)</f>
        <v>0</v>
      </c>
      <c r="MQ15" s="1870"/>
      <c r="MR15" s="1870"/>
      <c r="MS15" s="1870"/>
      <c r="MT15" s="1870"/>
      <c r="MU15" s="1870"/>
      <c r="MV15" s="1870"/>
      <c r="MW15" s="1870"/>
      <c r="MX15" s="1870"/>
      <c r="MY15" s="1870"/>
      <c r="MZ15" s="1866">
        <f>SUM(NA15:NI15)</f>
        <v>0</v>
      </c>
      <c r="NA15" s="1870"/>
      <c r="NB15" s="1870"/>
      <c r="NC15" s="1870"/>
      <c r="ND15" s="1870"/>
      <c r="NE15" s="1870"/>
      <c r="NF15" s="1870"/>
      <c r="NG15" s="1870"/>
      <c r="NH15" s="1870"/>
      <c r="NI15" s="1870"/>
      <c r="NJ15" s="1866">
        <f>NK15+NL15</f>
        <v>8</v>
      </c>
      <c r="NK15" s="1583">
        <f>R15</f>
        <v>3</v>
      </c>
      <c r="NL15" s="1542">
        <f>'別紙２⑤（多様な組織等の参画）'!G22</f>
        <v>5</v>
      </c>
      <c r="NM15" s="1613">
        <f>IF('別紙２⑤（多様な組織等の参画）'!$B$31="○",1,"")</f>
        <v>1</v>
      </c>
      <c r="NN15" s="1613">
        <f>IF('別紙２⑤（多様な組織等の参画）'!$B$32="○",1,"")</f>
        <v>1</v>
      </c>
      <c r="NO15" s="1613" t="str">
        <f>IF('別紙２⑤（多様な組織等の参画）'!$B$33="○",1,"")</f>
        <v/>
      </c>
      <c r="NP15" s="1613" t="str">
        <f>IF('別紙２⑤（多様な組織等の参画）'!$H$31="○",1,"")</f>
        <v/>
      </c>
      <c r="NQ15" s="1613">
        <f>IF('別紙２⑤（多様な組織等の参画）'!$H$32="○",1,"")</f>
        <v>1</v>
      </c>
      <c r="NR15" s="1613" t="str">
        <f>'別紙２⑤（多様な組織等の参画）'!$J$33&amp;""</f>
        <v>棚田の荒廃</v>
      </c>
      <c r="NS15" s="1613">
        <f>IF('別紙２⑤（多様な組織等の参画）'!$B$39="○",1,"")</f>
        <v>1</v>
      </c>
      <c r="NT15" s="1613">
        <f>IF('別紙２⑤（多様な組織等の参画）'!$B$40="○",1,"")</f>
        <v>1</v>
      </c>
      <c r="NU15" s="1613" t="str">
        <f>IF('別紙２⑤（多様な組織等の参画）'!$B$41="○",1,"")</f>
        <v/>
      </c>
      <c r="NV15" s="1613">
        <f>IF('別紙２⑤（多様な組織等の参画）'!$B$42="○",1,"")</f>
        <v>1</v>
      </c>
      <c r="NW15" s="1613" t="str">
        <f>IF('別紙２⑤（多様な組織等の参画）'!$B$43="○",1,"")</f>
        <v/>
      </c>
      <c r="NX15" s="1613" t="str">
        <f>IF('別紙２⑤（多様な組織等の参画）'!$H$39="○",1,"")</f>
        <v/>
      </c>
      <c r="NY15" s="1613">
        <f>IF('別紙２⑤（多様な組織等の参画）'!$H$40="○",1,"")</f>
        <v>1</v>
      </c>
      <c r="NZ15" s="1613">
        <f>IF('別紙２⑤（多様な組織等の参画）'!$H$41="○",1,"")</f>
        <v>1</v>
      </c>
      <c r="OA15" s="1613" t="str">
        <f>'別紙２⑤（多様な組織等の参画）'!$J$42&amp;""</f>
        <v>棚田資源を活かした振興活動</v>
      </c>
      <c r="OB15" s="1870"/>
    </row>
  </sheetData>
  <autoFilter ref="A14:AD15"/>
  <mergeCells count="450">
    <mergeCell ref="A4:J4"/>
    <mergeCell ref="K4:AD4"/>
    <mergeCell ref="EW4:HK4"/>
    <mergeCell ref="HL4:IK4"/>
    <mergeCell ref="IL4:KC4"/>
    <mergeCell ref="KD4:OA4"/>
    <mergeCell ref="DR5:EB5"/>
    <mergeCell ref="HS5:IK5"/>
    <mergeCell ref="IL5:JK5"/>
    <mergeCell ref="JL5:KC5"/>
    <mergeCell ref="IL6:IZ6"/>
    <mergeCell ref="JA6:JK6"/>
    <mergeCell ref="JM6:JQ6"/>
    <mergeCell ref="JS6:KC6"/>
    <mergeCell ref="KE6:KG6"/>
    <mergeCell ref="BI7:CJ7"/>
    <mergeCell ref="CL7:DN7"/>
    <mergeCell ref="ED7:EG7"/>
    <mergeCell ref="IL7:IV7"/>
    <mergeCell ref="IX7:IZ7"/>
    <mergeCell ref="KI7:KJ7"/>
    <mergeCell ref="KK7:KR7"/>
    <mergeCell ref="KS7:LC7"/>
    <mergeCell ref="LR7:LS7"/>
    <mergeCell ref="LT7:MA7"/>
    <mergeCell ref="MB7:MM7"/>
    <mergeCell ref="BK8:BP8"/>
    <mergeCell ref="BR8:BW8"/>
    <mergeCell ref="BY8:CE8"/>
    <mergeCell ref="CG8:CK8"/>
    <mergeCell ref="CO8:CT8"/>
    <mergeCell ref="CV8:DA8"/>
    <mergeCell ref="DC8:DI8"/>
    <mergeCell ref="DK8:DO8"/>
    <mergeCell ref="EE8:EG8"/>
    <mergeCell ref="EM8:EN8"/>
    <mergeCell ref="ES8:ET8"/>
    <mergeCell ref="FH8:FI8"/>
    <mergeCell ref="EC5:EG6"/>
    <mergeCell ref="EH5:EI6"/>
    <mergeCell ref="EK5:EO6"/>
    <mergeCell ref="EW5:FE6"/>
    <mergeCell ref="FF5:FJ6"/>
    <mergeCell ref="FL5:GG6"/>
    <mergeCell ref="GH5:GM6"/>
    <mergeCell ref="GN5:GW6"/>
    <mergeCell ref="GX5:GZ6"/>
    <mergeCell ref="HB5:HD6"/>
    <mergeCell ref="HE5:HK6"/>
    <mergeCell ref="HL5:HM6"/>
    <mergeCell ref="DS6:DX7"/>
    <mergeCell ref="DY6:EB7"/>
    <mergeCell ref="L7:L12"/>
    <mergeCell ref="AG7:AG12"/>
    <mergeCell ref="AN7:AN12"/>
    <mergeCell ref="AU7:AU12"/>
    <mergeCell ref="BC7:BC12"/>
    <mergeCell ref="EC7:EC12"/>
    <mergeCell ref="EH7:EH12"/>
    <mergeCell ref="EK7:EK12"/>
    <mergeCell ref="EL7:EL12"/>
    <mergeCell ref="EO7:EO12"/>
    <mergeCell ref="EQ7:EQ12"/>
    <mergeCell ref="ER7:ER12"/>
    <mergeCell ref="EU7:EU12"/>
    <mergeCell ref="EW7:EY8"/>
    <mergeCell ref="EZ7:FB8"/>
    <mergeCell ref="FC7:FE8"/>
    <mergeCell ref="FF7:FF12"/>
    <mergeCell ref="FG7:FG12"/>
    <mergeCell ref="FJ7:FJ12"/>
    <mergeCell ref="GH7:GH12"/>
    <mergeCell ref="GI7:GI12"/>
    <mergeCell ref="GJ7:GJ12"/>
    <mergeCell ref="GL7:GL12"/>
    <mergeCell ref="GM7:GM12"/>
    <mergeCell ref="GN7:GN12"/>
    <mergeCell ref="GQ7:GQ12"/>
    <mergeCell ref="GU7:GW8"/>
    <mergeCell ref="GX7:GX12"/>
    <mergeCell ref="GY7:GY12"/>
    <mergeCell ref="GZ7:GZ12"/>
    <mergeCell ref="HB7:HD8"/>
    <mergeCell ref="HE7:HE12"/>
    <mergeCell ref="HF7:HF12"/>
    <mergeCell ref="HG7:HG12"/>
    <mergeCell ref="HI7:HK8"/>
    <mergeCell ref="HL7:HL12"/>
    <mergeCell ref="HM7:HM12"/>
    <mergeCell ref="HQ7:HQ12"/>
    <mergeCell ref="IK7:IK12"/>
    <mergeCell ref="IW7:IW12"/>
    <mergeCell ref="JA7:JA12"/>
    <mergeCell ref="JB7:JB12"/>
    <mergeCell ref="JC7:JC12"/>
    <mergeCell ref="JD7:JD12"/>
    <mergeCell ref="JE7:JE12"/>
    <mergeCell ref="JF7:JF12"/>
    <mergeCell ref="JG7:JG12"/>
    <mergeCell ref="JH7:JH12"/>
    <mergeCell ref="JI7:JI12"/>
    <mergeCell ref="JJ7:JJ12"/>
    <mergeCell ref="JK7:JK12"/>
    <mergeCell ref="JM7:JM12"/>
    <mergeCell ref="JN7:JN12"/>
    <mergeCell ref="JO7:JO12"/>
    <mergeCell ref="JP7:JP12"/>
    <mergeCell ref="JS7:JS12"/>
    <mergeCell ref="JT7:JT12"/>
    <mergeCell ref="JU7:JU12"/>
    <mergeCell ref="JV7:JV12"/>
    <mergeCell ref="JW7:JW12"/>
    <mergeCell ref="JX7:JX12"/>
    <mergeCell ref="JY7:JY12"/>
    <mergeCell ref="JZ7:JZ12"/>
    <mergeCell ref="KA7:KA12"/>
    <mergeCell ref="KB7:KB12"/>
    <mergeCell ref="KD7:KD12"/>
    <mergeCell ref="KE7:KE12"/>
    <mergeCell ref="KF7:KF12"/>
    <mergeCell ref="KG7:KG12"/>
    <mergeCell ref="KH7:KH12"/>
    <mergeCell ref="LQ7:LQ12"/>
    <mergeCell ref="AH8:AH12"/>
    <mergeCell ref="AI8:AI12"/>
    <mergeCell ref="AJ8:AJ12"/>
    <mergeCell ref="AK8:AK12"/>
    <mergeCell ref="AL8:AL12"/>
    <mergeCell ref="AM8:AM12"/>
    <mergeCell ref="AO8:AO12"/>
    <mergeCell ref="AP8:AP12"/>
    <mergeCell ref="AQ8:AQ12"/>
    <mergeCell ref="AR8:AR12"/>
    <mergeCell ref="AS8:AS12"/>
    <mergeCell ref="AT8:AT12"/>
    <mergeCell ref="AV8:AV12"/>
    <mergeCell ref="AW8:AW12"/>
    <mergeCell ref="AX8:AX12"/>
    <mergeCell ref="AY8:AY12"/>
    <mergeCell ref="AZ8:AZ12"/>
    <mergeCell ref="BA8:BA12"/>
    <mergeCell ref="BB8:BB12"/>
    <mergeCell ref="BD8:BD12"/>
    <mergeCell ref="BE8:BE12"/>
    <mergeCell ref="BF8:BF12"/>
    <mergeCell ref="BG8:BG12"/>
    <mergeCell ref="BH8:BH12"/>
    <mergeCell ref="BI8:BI12"/>
    <mergeCell ref="BJ8:BJ12"/>
    <mergeCell ref="BQ8:BQ12"/>
    <mergeCell ref="BX8:BX12"/>
    <mergeCell ref="CF8:CF12"/>
    <mergeCell ref="CL8:CL12"/>
    <mergeCell ref="CM8:CM12"/>
    <mergeCell ref="CN8:CN12"/>
    <mergeCell ref="CU8:CU12"/>
    <mergeCell ref="DB8:DB12"/>
    <mergeCell ref="DJ8:DJ12"/>
    <mergeCell ref="DS8:DS12"/>
    <mergeCell ref="DX8:DX12"/>
    <mergeCell ref="DY8:DY12"/>
    <mergeCell ref="DZ8:DZ12"/>
    <mergeCell ref="EA8:EA12"/>
    <mergeCell ref="EB8:EB12"/>
    <mergeCell ref="ED8:ED12"/>
    <mergeCell ref="EI8:EI12"/>
    <mergeCell ref="EP8:EP12"/>
    <mergeCell ref="EV8:EV12"/>
    <mergeCell ref="FK8:FK12"/>
    <mergeCell ref="FL8:FL12"/>
    <mergeCell ref="FM8:FM12"/>
    <mergeCell ref="FN8:FN12"/>
    <mergeCell ref="FO8:FO12"/>
    <mergeCell ref="FP8:FP12"/>
    <mergeCell ref="FQ8:FQ12"/>
    <mergeCell ref="FR8:FR12"/>
    <mergeCell ref="FS8:FS12"/>
    <mergeCell ref="FT8:FT12"/>
    <mergeCell ref="FV8:FV12"/>
    <mergeCell ref="FW8:FW12"/>
    <mergeCell ref="FX8:FX12"/>
    <mergeCell ref="FY8:FY12"/>
    <mergeCell ref="FZ8:FZ12"/>
    <mergeCell ref="GA8:GA12"/>
    <mergeCell ref="GB8:GB12"/>
    <mergeCell ref="GC8:GC12"/>
    <mergeCell ref="GD8:GD12"/>
    <mergeCell ref="GE8:GE12"/>
    <mergeCell ref="GF8:GF12"/>
    <mergeCell ref="GK8:GK12"/>
    <mergeCell ref="GO8:GO12"/>
    <mergeCell ref="GP8:GP12"/>
    <mergeCell ref="GR8:GR12"/>
    <mergeCell ref="GS8:GS12"/>
    <mergeCell ref="GT8:GT12"/>
    <mergeCell ref="HA8:HA12"/>
    <mergeCell ref="HH8:HH12"/>
    <mergeCell ref="IL8:IL12"/>
    <mergeCell ref="IM8:IM12"/>
    <mergeCell ref="IN8:IN12"/>
    <mergeCell ref="IO8:IO12"/>
    <mergeCell ref="IP8:IP12"/>
    <mergeCell ref="IQ8:IQ12"/>
    <mergeCell ref="IR8:IR12"/>
    <mergeCell ref="IS8:IS12"/>
    <mergeCell ref="IT8:IT12"/>
    <mergeCell ref="IU8:IU12"/>
    <mergeCell ref="IV8:IV12"/>
    <mergeCell ref="IX8:IX12"/>
    <mergeCell ref="IY8:IY12"/>
    <mergeCell ref="IZ8:IZ12"/>
    <mergeCell ref="JQ8:JQ12"/>
    <mergeCell ref="KC8:KC12"/>
    <mergeCell ref="KI8:KI12"/>
    <mergeCell ref="KJ8:KJ12"/>
    <mergeCell ref="KK8:KK12"/>
    <mergeCell ref="KL8:KL12"/>
    <mergeCell ref="KM8:KM12"/>
    <mergeCell ref="KN8:KN12"/>
    <mergeCell ref="KO8:KO12"/>
    <mergeCell ref="KP8:KP12"/>
    <mergeCell ref="KQ8:KQ12"/>
    <mergeCell ref="KS8:KS12"/>
    <mergeCell ref="KT8:KT12"/>
    <mergeCell ref="KU8:KU12"/>
    <mergeCell ref="KV8:KV12"/>
    <mergeCell ref="KW8:KW12"/>
    <mergeCell ref="KX8:KX12"/>
    <mergeCell ref="KY8:KY12"/>
    <mergeCell ref="KZ8:KZ12"/>
    <mergeCell ref="LA8:LA12"/>
    <mergeCell ref="LB8:LB12"/>
    <mergeCell ref="LD8:LD12"/>
    <mergeCell ref="LE8:LE12"/>
    <mergeCell ref="LF8:LF12"/>
    <mergeCell ref="LG8:LG12"/>
    <mergeCell ref="LI8:LI12"/>
    <mergeCell ref="LJ8:LJ12"/>
    <mergeCell ref="LK8:LK12"/>
    <mergeCell ref="LL8:LL12"/>
    <mergeCell ref="LM8:LM12"/>
    <mergeCell ref="LN8:LN12"/>
    <mergeCell ref="LO8:LO12"/>
    <mergeCell ref="LR8:LR12"/>
    <mergeCell ref="LS8:LS12"/>
    <mergeCell ref="LT8:LT12"/>
    <mergeCell ref="LU8:LU12"/>
    <mergeCell ref="LV8:LV12"/>
    <mergeCell ref="LW8:LW12"/>
    <mergeCell ref="LX8:LX12"/>
    <mergeCell ref="LY8:LY12"/>
    <mergeCell ref="LZ8:LZ12"/>
    <mergeCell ref="MB8:MB12"/>
    <mergeCell ref="MC8:MC12"/>
    <mergeCell ref="MD8:MD12"/>
    <mergeCell ref="ME8:ME12"/>
    <mergeCell ref="MF8:MF12"/>
    <mergeCell ref="MG8:MG12"/>
    <mergeCell ref="MH8:MH12"/>
    <mergeCell ref="MI8:MI12"/>
    <mergeCell ref="MJ8:MJ12"/>
    <mergeCell ref="MK8:MK12"/>
    <mergeCell ref="ML8:ML12"/>
    <mergeCell ref="MN8:MN12"/>
    <mergeCell ref="MO8:MO12"/>
    <mergeCell ref="NJ8:NJ12"/>
    <mergeCell ref="NM8:NM12"/>
    <mergeCell ref="NN8:NN12"/>
    <mergeCell ref="NO8:NO12"/>
    <mergeCell ref="NP8:NP12"/>
    <mergeCell ref="NQ8:NQ12"/>
    <mergeCell ref="NS8:NS12"/>
    <mergeCell ref="NT8:NT12"/>
    <mergeCell ref="NU8:NU12"/>
    <mergeCell ref="NV8:NV12"/>
    <mergeCell ref="NW8:NW12"/>
    <mergeCell ref="NX8:NX12"/>
    <mergeCell ref="NY8:NY12"/>
    <mergeCell ref="NZ8:NZ12"/>
    <mergeCell ref="BK9:BK12"/>
    <mergeCell ref="BL9:BL12"/>
    <mergeCell ref="BM9:BM12"/>
    <mergeCell ref="BN9:BN12"/>
    <mergeCell ref="BO9:BO12"/>
    <mergeCell ref="BP9:BP12"/>
    <mergeCell ref="BR9:BR12"/>
    <mergeCell ref="BS9:BS12"/>
    <mergeCell ref="BT9:BT12"/>
    <mergeCell ref="BU9:BU12"/>
    <mergeCell ref="BV9:BV12"/>
    <mergeCell ref="BW9:BW12"/>
    <mergeCell ref="BY9:BY12"/>
    <mergeCell ref="BZ9:BZ12"/>
    <mergeCell ref="CA9:CA12"/>
    <mergeCell ref="CB9:CB12"/>
    <mergeCell ref="CC9:CC12"/>
    <mergeCell ref="CD9:CD12"/>
    <mergeCell ref="CE9:CE12"/>
    <mergeCell ref="CG9:CG12"/>
    <mergeCell ref="CH9:CH12"/>
    <mergeCell ref="CI9:CI12"/>
    <mergeCell ref="CJ9:CJ12"/>
    <mergeCell ref="CK9:CK12"/>
    <mergeCell ref="CO9:CO12"/>
    <mergeCell ref="CP9:CP12"/>
    <mergeCell ref="CQ9:CQ12"/>
    <mergeCell ref="CR9:CR12"/>
    <mergeCell ref="CS9:CS12"/>
    <mergeCell ref="CT9:CT12"/>
    <mergeCell ref="CV9:CV12"/>
    <mergeCell ref="CW9:CW12"/>
    <mergeCell ref="CX9:CX12"/>
    <mergeCell ref="CY9:CY12"/>
    <mergeCell ref="CZ9:CZ12"/>
    <mergeCell ref="DA9:DA12"/>
    <mergeCell ref="DC9:DC12"/>
    <mergeCell ref="DD9:DD12"/>
    <mergeCell ref="DE9:DE12"/>
    <mergeCell ref="DF9:DF12"/>
    <mergeCell ref="DG9:DG12"/>
    <mergeCell ref="DH9:DH12"/>
    <mergeCell ref="DI9:DI12"/>
    <mergeCell ref="DK9:DK12"/>
    <mergeCell ref="DL9:DL12"/>
    <mergeCell ref="DM9:DM12"/>
    <mergeCell ref="DN9:DN12"/>
    <mergeCell ref="DO9:DO12"/>
    <mergeCell ref="DT9:DT12"/>
    <mergeCell ref="DU9:DU12"/>
    <mergeCell ref="DV9:DV12"/>
    <mergeCell ref="EE9:EE12"/>
    <mergeCell ref="EF9:EF12"/>
    <mergeCell ref="EG9:EG12"/>
    <mergeCell ref="EM9:EM12"/>
    <mergeCell ref="EN9:EN12"/>
    <mergeCell ref="ES9:ES12"/>
    <mergeCell ref="ET9:ET12"/>
    <mergeCell ref="EW9:EW12"/>
    <mergeCell ref="EX9:EX12"/>
    <mergeCell ref="EY9:EY12"/>
    <mergeCell ref="EZ9:EZ12"/>
    <mergeCell ref="FA9:FA12"/>
    <mergeCell ref="FB9:FB12"/>
    <mergeCell ref="FC9:FC12"/>
    <mergeCell ref="FD9:FD12"/>
    <mergeCell ref="FE9:FE12"/>
    <mergeCell ref="FH9:FH12"/>
    <mergeCell ref="FI9:FI12"/>
    <mergeCell ref="FU9:FU12"/>
    <mergeCell ref="GG9:GG12"/>
    <mergeCell ref="GU9:GU12"/>
    <mergeCell ref="GV9:GV12"/>
    <mergeCell ref="GW9:GW12"/>
    <mergeCell ref="HB9:HB12"/>
    <mergeCell ref="HC9:HC12"/>
    <mergeCell ref="HD9:HD12"/>
    <mergeCell ref="HI9:HI12"/>
    <mergeCell ref="HJ9:HJ12"/>
    <mergeCell ref="HK9:HK12"/>
    <mergeCell ref="KR9:KR12"/>
    <mergeCell ref="LC9:LC12"/>
    <mergeCell ref="LH9:LH12"/>
    <mergeCell ref="LP9:LP12"/>
    <mergeCell ref="MA9:MA12"/>
    <mergeCell ref="MM9:MM12"/>
    <mergeCell ref="MP9:MP12"/>
    <mergeCell ref="MQ9:MQ12"/>
    <mergeCell ref="MR9:MR12"/>
    <mergeCell ref="MS9:MS12"/>
    <mergeCell ref="MT9:MT12"/>
    <mergeCell ref="MU9:MU12"/>
    <mergeCell ref="MV9:MV12"/>
    <mergeCell ref="MW9:MW12"/>
    <mergeCell ref="MX9:MX12"/>
    <mergeCell ref="MY9:MY12"/>
    <mergeCell ref="MZ9:MZ12"/>
    <mergeCell ref="NA9:NA12"/>
    <mergeCell ref="NB9:NB12"/>
    <mergeCell ref="NC9:NC12"/>
    <mergeCell ref="ND9:ND12"/>
    <mergeCell ref="NE9:NE12"/>
    <mergeCell ref="NF9:NF12"/>
    <mergeCell ref="NG9:NG12"/>
    <mergeCell ref="NH9:NH12"/>
    <mergeCell ref="NI9:NI12"/>
    <mergeCell ref="NK9:NK12"/>
    <mergeCell ref="NL9:NL12"/>
    <mergeCell ref="NR9:NR12"/>
    <mergeCell ref="OA9:OA12"/>
    <mergeCell ref="DW10:DW12"/>
    <mergeCell ref="OB4:OB12"/>
    <mergeCell ref="A5:A12"/>
    <mergeCell ref="B5:B12"/>
    <mergeCell ref="C5:C12"/>
    <mergeCell ref="D5:D12"/>
    <mergeCell ref="E5:E12"/>
    <mergeCell ref="G5:G12"/>
    <mergeCell ref="H5:H12"/>
    <mergeCell ref="I5:I12"/>
    <mergeCell ref="J5:J12"/>
    <mergeCell ref="K5:K12"/>
    <mergeCell ref="AE5:AE12"/>
    <mergeCell ref="AF5:AF12"/>
    <mergeCell ref="DP5:DP12"/>
    <mergeCell ref="EJ5:EJ12"/>
    <mergeCell ref="HN5:HN12"/>
    <mergeCell ref="HR5:HR12"/>
    <mergeCell ref="F6:F12"/>
    <mergeCell ref="M6:M12"/>
    <mergeCell ref="N6:N12"/>
    <mergeCell ref="O6:O12"/>
    <mergeCell ref="P6:P12"/>
    <mergeCell ref="Q6:Q12"/>
    <mergeCell ref="R6:R12"/>
    <mergeCell ref="S6:S12"/>
    <mergeCell ref="T6:T12"/>
    <mergeCell ref="U6:U12"/>
    <mergeCell ref="V6:V12"/>
    <mergeCell ref="W6:W12"/>
    <mergeCell ref="X6:X12"/>
    <mergeCell ref="Y6:Y12"/>
    <mergeCell ref="Z6:Z12"/>
    <mergeCell ref="AA6:AA12"/>
    <mergeCell ref="AB6:AB12"/>
    <mergeCell ref="AC6:AC12"/>
    <mergeCell ref="AD6:AD12"/>
    <mergeCell ref="DQ6:DQ12"/>
    <mergeCell ref="DR6:DR12"/>
    <mergeCell ref="HO6:HO12"/>
    <mergeCell ref="HP6:HP12"/>
    <mergeCell ref="HS6:HS12"/>
    <mergeCell ref="HT6:HT12"/>
    <mergeCell ref="HU6:HU12"/>
    <mergeCell ref="HV6:HV12"/>
    <mergeCell ref="HW6:HW12"/>
    <mergeCell ref="HX6:HX12"/>
    <mergeCell ref="HY6:HY12"/>
    <mergeCell ref="HZ6:HZ12"/>
    <mergeCell ref="IA6:IA12"/>
    <mergeCell ref="IB6:IB12"/>
    <mergeCell ref="IC6:IC12"/>
    <mergeCell ref="ID6:ID12"/>
    <mergeCell ref="IE6:IE12"/>
    <mergeCell ref="IF6:IF12"/>
    <mergeCell ref="IG6:IG12"/>
    <mergeCell ref="IH6:IH12"/>
    <mergeCell ref="II6:II12"/>
    <mergeCell ref="IJ6:IJ12"/>
    <mergeCell ref="JL6:JL12"/>
    <mergeCell ref="JR6:JR12"/>
  </mergeCells>
  <phoneticPr fontId="7"/>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DropDown="0" showInputMessage="1" showErrorMessage="1" prompt="体制整備単価協定のみ、1か2を選択" sqref="KD15">
      <formula1>"1,2"</formula1>
    </dataValidation>
    <dataValidation type="list" allowBlank="1" showDropDown="0" showInputMessage="1" showErrorMessage="1" sqref="J15">
      <formula1>"0,1,2,3"</formula1>
    </dataValidation>
    <dataValidation type="custom" allowBlank="1" showDropDown="0" showInputMessage="1" showErrorMessage="0" errorTitle="関数セル" error="入力不要" sqref="KD7:KD14 KE7:KG7 KE13:KG14">
      <formula1>"IF(SUM(I11:N11)&gt;0,1,0)"</formula1>
    </dataValidation>
  </dataValidations>
  <pageMargins left="0.39370078740157483" right="0.39370078740157483" top="0.98425196850393704" bottom="0.98425196850393704" header="0.51181102362204722" footer="0.51181102362204722"/>
  <pageSetup paperSize="9" fitToWidth="1" fitToHeight="0" orientation="landscape" usePrinterDefaults="1" r:id="rId1"/>
  <headerFooter alignWithMargins="0">
    <oddHeader>&amp;L&amp;18集落協定ＤＳ</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5">
    <tabColor theme="0" tint="-0.35"/>
  </sheetPr>
  <dimension ref="A1:E82"/>
  <sheetViews>
    <sheetView workbookViewId="0"/>
  </sheetViews>
  <sheetFormatPr defaultRowHeight="13.5"/>
  <cols>
    <col min="1" max="1" width="33.375" customWidth="1"/>
    <col min="2" max="4" width="33.25" customWidth="1"/>
    <col min="5" max="5" width="17.875" customWidth="1"/>
  </cols>
  <sheetData>
    <row r="1" spans="1:5">
      <c r="A1" t="s">
        <v>188</v>
      </c>
    </row>
    <row r="2" spans="1:5">
      <c r="A2" s="205" t="s">
        <v>394</v>
      </c>
      <c r="B2" s="205" t="s">
        <v>221</v>
      </c>
      <c r="C2" s="205" t="s">
        <v>467</v>
      </c>
      <c r="D2" s="205" t="s">
        <v>473</v>
      </c>
    </row>
    <row r="3" spans="1:5">
      <c r="A3" s="206" t="s">
        <v>396</v>
      </c>
      <c r="B3" s="206" t="s">
        <v>396</v>
      </c>
      <c r="C3" s="206" t="s">
        <v>396</v>
      </c>
      <c r="D3" s="206" t="s">
        <v>396</v>
      </c>
    </row>
    <row r="4" spans="1:5">
      <c r="A4" s="206" t="s">
        <v>464</v>
      </c>
      <c r="B4" s="206" t="s">
        <v>464</v>
      </c>
      <c r="C4" s="206" t="s">
        <v>464</v>
      </c>
      <c r="D4" s="206" t="s">
        <v>464</v>
      </c>
    </row>
    <row r="5" spans="1:5">
      <c r="A5" s="206" t="s">
        <v>440</v>
      </c>
      <c r="B5" s="206" t="s">
        <v>442</v>
      </c>
      <c r="C5" s="206" t="s">
        <v>442</v>
      </c>
      <c r="D5" s="206" t="s">
        <v>445</v>
      </c>
    </row>
    <row r="6" spans="1:5">
      <c r="A6" s="206" t="s">
        <v>442</v>
      </c>
      <c r="B6" s="206" t="s">
        <v>445</v>
      </c>
      <c r="C6" s="206" t="s">
        <v>447</v>
      </c>
      <c r="D6" s="206" t="s">
        <v>479</v>
      </c>
    </row>
    <row r="7" spans="1:5">
      <c r="A7" s="206" t="s">
        <v>445</v>
      </c>
      <c r="B7" s="206" t="s">
        <v>462</v>
      </c>
      <c r="C7" s="206" t="s">
        <v>445</v>
      </c>
      <c r="D7" s="206" t="s">
        <v>482</v>
      </c>
    </row>
    <row r="8" spans="1:5">
      <c r="A8" s="206" t="s">
        <v>453</v>
      </c>
      <c r="B8" s="206" t="s">
        <v>455</v>
      </c>
      <c r="C8" s="206" t="s">
        <v>437</v>
      </c>
      <c r="D8" s="206" t="s">
        <v>494</v>
      </c>
    </row>
    <row r="9" spans="1:5">
      <c r="A9" s="206" t="s">
        <v>494</v>
      </c>
      <c r="B9" s="206" t="s">
        <v>494</v>
      </c>
      <c r="C9" s="206" t="s">
        <v>471</v>
      </c>
      <c r="D9" s="206"/>
    </row>
    <row r="10" spans="1:5">
      <c r="A10" s="206"/>
      <c r="B10" s="206"/>
      <c r="C10" s="206" t="s">
        <v>494</v>
      </c>
      <c r="D10" s="206"/>
    </row>
    <row r="13" spans="1:5">
      <c r="A13" t="s">
        <v>498</v>
      </c>
    </row>
    <row r="14" spans="1:5">
      <c r="A14" s="205" t="s">
        <v>500</v>
      </c>
      <c r="B14" s="205" t="s">
        <v>353</v>
      </c>
      <c r="C14" s="205" t="s">
        <v>502</v>
      </c>
      <c r="D14" s="205" t="s">
        <v>507</v>
      </c>
      <c r="E14" s="205" t="s">
        <v>509</v>
      </c>
    </row>
    <row r="15" spans="1:5">
      <c r="A15" s="206" t="s">
        <v>418</v>
      </c>
      <c r="B15" s="206" t="s">
        <v>394</v>
      </c>
      <c r="C15" s="206" t="s">
        <v>396</v>
      </c>
      <c r="D15" s="208" t="str">
        <f t="shared" ref="D15:D70" si="0">A15&amp;B15&amp;C15</f>
        <v>〇田急傾斜</v>
      </c>
      <c r="E15" s="209">
        <v>21000</v>
      </c>
    </row>
    <row r="16" spans="1:5">
      <c r="A16" s="206" t="s">
        <v>418</v>
      </c>
      <c r="B16" s="206" t="s">
        <v>394</v>
      </c>
      <c r="C16" s="206" t="s">
        <v>464</v>
      </c>
      <c r="D16" s="208" t="str">
        <f t="shared" si="0"/>
        <v>〇田緩傾斜</v>
      </c>
      <c r="E16" s="209">
        <v>8000</v>
      </c>
    </row>
    <row r="17" spans="1:5">
      <c r="A17" s="206" t="s">
        <v>418</v>
      </c>
      <c r="B17" s="206" t="s">
        <v>394</v>
      </c>
      <c r="C17" s="206" t="s">
        <v>440</v>
      </c>
      <c r="D17" s="208" t="str">
        <f t="shared" si="0"/>
        <v>〇田小区画・不整形</v>
      </c>
      <c r="E17" s="209">
        <v>8000</v>
      </c>
    </row>
    <row r="18" spans="1:5">
      <c r="A18" s="206" t="s">
        <v>418</v>
      </c>
      <c r="B18" s="206" t="s">
        <v>394</v>
      </c>
      <c r="C18" s="206" t="s">
        <v>442</v>
      </c>
      <c r="D18" s="208" t="str">
        <f t="shared" si="0"/>
        <v>〇田高齢化・耕作放棄率</v>
      </c>
      <c r="E18" s="209">
        <v>8000</v>
      </c>
    </row>
    <row r="19" spans="1:5">
      <c r="A19" s="206" t="s">
        <v>418</v>
      </c>
      <c r="B19" s="206" t="s">
        <v>394</v>
      </c>
      <c r="C19" s="206" t="s">
        <v>445</v>
      </c>
      <c r="D19" s="208" t="str">
        <f t="shared" si="0"/>
        <v>〇田特認基準</v>
      </c>
      <c r="E19" s="209">
        <v>8000</v>
      </c>
    </row>
    <row r="20" spans="1:5">
      <c r="A20" s="206" t="s">
        <v>418</v>
      </c>
      <c r="B20" s="206" t="s">
        <v>394</v>
      </c>
      <c r="C20" s="206" t="s">
        <v>453</v>
      </c>
      <c r="D20" s="208" t="str">
        <f t="shared" si="0"/>
        <v>〇田交付対象外</v>
      </c>
      <c r="E20" s="209">
        <v>0</v>
      </c>
    </row>
    <row r="21" spans="1:5">
      <c r="A21" s="206" t="s">
        <v>418</v>
      </c>
      <c r="B21" s="206" t="s">
        <v>394</v>
      </c>
      <c r="C21" s="206" t="s">
        <v>494</v>
      </c>
      <c r="D21" s="208" t="str">
        <f t="shared" si="0"/>
        <v>〇田協定に含めない管理すべき農用地</v>
      </c>
      <c r="E21" s="209">
        <v>0</v>
      </c>
    </row>
    <row r="22" spans="1:5">
      <c r="A22" s="206" t="s">
        <v>418</v>
      </c>
      <c r="B22" s="206" t="s">
        <v>221</v>
      </c>
      <c r="C22" s="206" t="s">
        <v>396</v>
      </c>
      <c r="D22" s="208" t="str">
        <f t="shared" si="0"/>
        <v>〇畑急傾斜</v>
      </c>
      <c r="E22" s="209">
        <v>11500</v>
      </c>
    </row>
    <row r="23" spans="1:5">
      <c r="A23" s="206" t="s">
        <v>418</v>
      </c>
      <c r="B23" s="206" t="s">
        <v>221</v>
      </c>
      <c r="C23" s="206" t="s">
        <v>464</v>
      </c>
      <c r="D23" s="208" t="str">
        <f t="shared" si="0"/>
        <v>〇畑緩傾斜</v>
      </c>
      <c r="E23" s="209">
        <v>3500</v>
      </c>
    </row>
    <row r="24" spans="1:5">
      <c r="A24" s="206" t="s">
        <v>418</v>
      </c>
      <c r="B24" s="206" t="s">
        <v>221</v>
      </c>
      <c r="C24" s="206" t="s">
        <v>442</v>
      </c>
      <c r="D24" s="208" t="str">
        <f t="shared" si="0"/>
        <v>〇畑高齢化・耕作放棄率</v>
      </c>
      <c r="E24" s="209">
        <v>3500</v>
      </c>
    </row>
    <row r="25" spans="1:5">
      <c r="A25" s="206" t="s">
        <v>418</v>
      </c>
      <c r="B25" s="206" t="s">
        <v>221</v>
      </c>
      <c r="C25" s="206" t="s">
        <v>445</v>
      </c>
      <c r="D25" s="208" t="str">
        <f t="shared" si="0"/>
        <v>〇畑特認基準</v>
      </c>
      <c r="E25" s="209">
        <v>3500</v>
      </c>
    </row>
    <row r="26" spans="1:5">
      <c r="A26" s="206" t="s">
        <v>418</v>
      </c>
      <c r="B26" s="206" t="s">
        <v>221</v>
      </c>
      <c r="C26" s="206" t="s">
        <v>462</v>
      </c>
      <c r="D26" s="208" t="str">
        <f t="shared" si="0"/>
        <v>〇畑交付対象外（田畑混在地）</v>
      </c>
      <c r="E26" s="209">
        <v>0</v>
      </c>
    </row>
    <row r="27" spans="1:5">
      <c r="A27" s="206" t="s">
        <v>418</v>
      </c>
      <c r="B27" s="206" t="s">
        <v>221</v>
      </c>
      <c r="C27" s="206" t="s">
        <v>455</v>
      </c>
      <c r="D27" s="208" t="str">
        <f t="shared" si="0"/>
        <v>〇畑交付対象外（田畑混在地以外）</v>
      </c>
      <c r="E27" s="209">
        <v>0</v>
      </c>
    </row>
    <row r="28" spans="1:5">
      <c r="A28" s="206" t="s">
        <v>418</v>
      </c>
      <c r="B28" s="206" t="s">
        <v>221</v>
      </c>
      <c r="C28" s="206" t="s">
        <v>494</v>
      </c>
      <c r="D28" s="208" t="str">
        <f t="shared" si="0"/>
        <v>〇畑協定に含めない管理すべき農用地</v>
      </c>
      <c r="E28" s="209">
        <v>0</v>
      </c>
    </row>
    <row r="29" spans="1:5">
      <c r="A29" s="206" t="s">
        <v>418</v>
      </c>
      <c r="B29" s="206" t="s">
        <v>467</v>
      </c>
      <c r="C29" s="206" t="s">
        <v>396</v>
      </c>
      <c r="D29" s="208" t="str">
        <f t="shared" si="0"/>
        <v>〇草地急傾斜</v>
      </c>
      <c r="E29" s="209">
        <v>10500</v>
      </c>
    </row>
    <row r="30" spans="1:5">
      <c r="A30" s="206" t="s">
        <v>418</v>
      </c>
      <c r="B30" s="206" t="s">
        <v>467</v>
      </c>
      <c r="C30" s="206" t="s">
        <v>464</v>
      </c>
      <c r="D30" s="208" t="str">
        <f t="shared" si="0"/>
        <v>〇草地緩傾斜</v>
      </c>
      <c r="E30" s="209">
        <v>3000</v>
      </c>
    </row>
    <row r="31" spans="1:5">
      <c r="A31" s="206" t="s">
        <v>418</v>
      </c>
      <c r="B31" s="206" t="s">
        <v>467</v>
      </c>
      <c r="C31" s="206" t="s">
        <v>442</v>
      </c>
      <c r="D31" s="208" t="str">
        <f t="shared" si="0"/>
        <v>〇草地高齢化・耕作放棄率</v>
      </c>
      <c r="E31" s="209">
        <v>3000</v>
      </c>
    </row>
    <row r="32" spans="1:5">
      <c r="A32" s="206" t="s">
        <v>418</v>
      </c>
      <c r="B32" s="206" t="s">
        <v>467</v>
      </c>
      <c r="C32" s="206" t="s">
        <v>447</v>
      </c>
      <c r="D32" s="208" t="str">
        <f t="shared" si="0"/>
        <v>〇草地草地比率の高い草地</v>
      </c>
      <c r="E32" s="209">
        <v>1500</v>
      </c>
    </row>
    <row r="33" spans="1:5">
      <c r="A33" s="206" t="s">
        <v>418</v>
      </c>
      <c r="B33" s="206" t="s">
        <v>467</v>
      </c>
      <c r="C33" s="206" t="s">
        <v>445</v>
      </c>
      <c r="D33" s="208" t="str">
        <f t="shared" si="0"/>
        <v>〇草地特認基準</v>
      </c>
      <c r="E33" s="209">
        <v>3000</v>
      </c>
    </row>
    <row r="34" spans="1:5">
      <c r="A34" s="206" t="s">
        <v>418</v>
      </c>
      <c r="B34" s="206" t="s">
        <v>467</v>
      </c>
      <c r="C34" s="206" t="s">
        <v>437</v>
      </c>
      <c r="D34" s="208" t="str">
        <f t="shared" si="0"/>
        <v>〇草地交付対象外（田草地混在地）</v>
      </c>
      <c r="E34" s="209">
        <v>0</v>
      </c>
    </row>
    <row r="35" spans="1:5">
      <c r="A35" s="206" t="s">
        <v>418</v>
      </c>
      <c r="B35" s="206" t="s">
        <v>467</v>
      </c>
      <c r="C35" s="206" t="s">
        <v>471</v>
      </c>
      <c r="D35" s="208" t="str">
        <f t="shared" si="0"/>
        <v>〇草地交付対象外（田草地混在地以外）</v>
      </c>
      <c r="E35" s="209">
        <v>0</v>
      </c>
    </row>
    <row r="36" spans="1:5">
      <c r="A36" s="206" t="s">
        <v>418</v>
      </c>
      <c r="B36" s="206" t="s">
        <v>467</v>
      </c>
      <c r="C36" s="206" t="s">
        <v>494</v>
      </c>
      <c r="D36" s="208" t="str">
        <f t="shared" si="0"/>
        <v>〇草地協定に含めない管理すべき農用地</v>
      </c>
      <c r="E36" s="209">
        <v>0</v>
      </c>
    </row>
    <row r="37" spans="1:5">
      <c r="A37" s="206" t="s">
        <v>418</v>
      </c>
      <c r="B37" s="206" t="s">
        <v>473</v>
      </c>
      <c r="C37" s="206" t="s">
        <v>396</v>
      </c>
      <c r="D37" s="208" t="str">
        <f t="shared" si="0"/>
        <v>〇採草放牧地急傾斜</v>
      </c>
      <c r="E37" s="209">
        <v>1000</v>
      </c>
    </row>
    <row r="38" spans="1:5">
      <c r="A38" s="206" t="s">
        <v>418</v>
      </c>
      <c r="B38" s="206" t="s">
        <v>473</v>
      </c>
      <c r="C38" s="206" t="s">
        <v>464</v>
      </c>
      <c r="D38" s="208" t="str">
        <f t="shared" si="0"/>
        <v>〇採草放牧地緩傾斜</v>
      </c>
      <c r="E38" s="209">
        <v>300</v>
      </c>
    </row>
    <row r="39" spans="1:5">
      <c r="A39" s="206" t="s">
        <v>418</v>
      </c>
      <c r="B39" s="206" t="s">
        <v>473</v>
      </c>
      <c r="C39" s="206" t="s">
        <v>445</v>
      </c>
      <c r="D39" s="208" t="str">
        <f t="shared" si="0"/>
        <v>〇採草放牧地特認基準</v>
      </c>
      <c r="E39" s="209">
        <v>300</v>
      </c>
    </row>
    <row r="40" spans="1:5">
      <c r="A40" s="206" t="s">
        <v>418</v>
      </c>
      <c r="B40" s="206" t="s">
        <v>473</v>
      </c>
      <c r="C40" s="206" t="s">
        <v>479</v>
      </c>
      <c r="D40" s="208" t="str">
        <f t="shared" si="0"/>
        <v>〇採草放牧地交付対象外（田採草放牧地混在地）</v>
      </c>
      <c r="E40" s="209">
        <v>0</v>
      </c>
    </row>
    <row r="41" spans="1:5">
      <c r="A41" s="206" t="s">
        <v>418</v>
      </c>
      <c r="B41" s="206" t="s">
        <v>473</v>
      </c>
      <c r="C41" s="206" t="s">
        <v>482</v>
      </c>
      <c r="D41" s="208" t="str">
        <f t="shared" si="0"/>
        <v>〇採草放牧地交付対象外（田採草放牧地混在地以外）</v>
      </c>
      <c r="E41" s="209">
        <v>0</v>
      </c>
    </row>
    <row r="42" spans="1:5">
      <c r="A42" s="206" t="s">
        <v>418</v>
      </c>
      <c r="B42" s="206" t="s">
        <v>473</v>
      </c>
      <c r="C42" s="206" t="s">
        <v>494</v>
      </c>
      <c r="D42" s="208" t="str">
        <f t="shared" si="0"/>
        <v>〇採草放牧地協定に含めない管理すべき農用地</v>
      </c>
      <c r="E42" s="209">
        <v>0</v>
      </c>
    </row>
    <row r="43" spans="1:5">
      <c r="A43" s="206"/>
      <c r="B43" s="206" t="s">
        <v>394</v>
      </c>
      <c r="C43" s="206" t="s">
        <v>396</v>
      </c>
      <c r="D43" s="208" t="str">
        <f t="shared" si="0"/>
        <v>田急傾斜</v>
      </c>
      <c r="E43" s="209">
        <f t="shared" ref="E43:E48" si="1">E15*0.8</f>
        <v>16800</v>
      </c>
    </row>
    <row r="44" spans="1:5">
      <c r="A44" s="206"/>
      <c r="B44" s="206" t="s">
        <v>394</v>
      </c>
      <c r="C44" s="206" t="s">
        <v>464</v>
      </c>
      <c r="D44" s="208" t="str">
        <f t="shared" si="0"/>
        <v>田緩傾斜</v>
      </c>
      <c r="E44" s="209">
        <f t="shared" si="1"/>
        <v>6400</v>
      </c>
    </row>
    <row r="45" spans="1:5">
      <c r="A45" s="206"/>
      <c r="B45" s="206" t="s">
        <v>394</v>
      </c>
      <c r="C45" s="206" t="s">
        <v>440</v>
      </c>
      <c r="D45" s="208" t="str">
        <f t="shared" si="0"/>
        <v>田小区画・不整形</v>
      </c>
      <c r="E45" s="209">
        <f t="shared" si="1"/>
        <v>6400</v>
      </c>
    </row>
    <row r="46" spans="1:5">
      <c r="A46" s="206"/>
      <c r="B46" s="206" t="s">
        <v>394</v>
      </c>
      <c r="C46" s="206" t="s">
        <v>442</v>
      </c>
      <c r="D46" s="208" t="str">
        <f t="shared" si="0"/>
        <v>田高齢化・耕作放棄率</v>
      </c>
      <c r="E46" s="209">
        <f t="shared" si="1"/>
        <v>6400</v>
      </c>
    </row>
    <row r="47" spans="1:5">
      <c r="A47" s="206"/>
      <c r="B47" s="206" t="s">
        <v>394</v>
      </c>
      <c r="C47" s="206" t="s">
        <v>445</v>
      </c>
      <c r="D47" s="208" t="str">
        <f t="shared" si="0"/>
        <v>田特認基準</v>
      </c>
      <c r="E47" s="209">
        <f t="shared" si="1"/>
        <v>6400</v>
      </c>
    </row>
    <row r="48" spans="1:5">
      <c r="A48" s="206"/>
      <c r="B48" s="206" t="s">
        <v>394</v>
      </c>
      <c r="C48" s="206" t="s">
        <v>453</v>
      </c>
      <c r="D48" s="208" t="str">
        <f t="shared" si="0"/>
        <v>田交付対象外</v>
      </c>
      <c r="E48" s="209">
        <f t="shared" si="1"/>
        <v>0</v>
      </c>
    </row>
    <row r="49" spans="1:5">
      <c r="A49" s="206"/>
      <c r="B49" s="206" t="s">
        <v>394</v>
      </c>
      <c r="C49" s="206" t="s">
        <v>494</v>
      </c>
      <c r="D49" s="208" t="str">
        <f t="shared" si="0"/>
        <v>田協定に含めない管理すべき農用地</v>
      </c>
      <c r="E49" s="209">
        <v>0</v>
      </c>
    </row>
    <row r="50" spans="1:5">
      <c r="A50" s="206"/>
      <c r="B50" s="206" t="s">
        <v>221</v>
      </c>
      <c r="C50" s="206" t="s">
        <v>396</v>
      </c>
      <c r="D50" s="208" t="str">
        <f t="shared" si="0"/>
        <v>畑急傾斜</v>
      </c>
      <c r="E50" s="209">
        <f t="shared" ref="E50:E70" si="2">E22*0.8</f>
        <v>9200</v>
      </c>
    </row>
    <row r="51" spans="1:5">
      <c r="A51" s="206"/>
      <c r="B51" s="206" t="s">
        <v>221</v>
      </c>
      <c r="C51" s="206" t="s">
        <v>464</v>
      </c>
      <c r="D51" s="208" t="str">
        <f t="shared" si="0"/>
        <v>畑緩傾斜</v>
      </c>
      <c r="E51" s="209">
        <f t="shared" si="2"/>
        <v>2800</v>
      </c>
    </row>
    <row r="52" spans="1:5">
      <c r="A52" s="206"/>
      <c r="B52" s="206" t="s">
        <v>221</v>
      </c>
      <c r="C52" s="206" t="s">
        <v>442</v>
      </c>
      <c r="D52" s="208" t="str">
        <f t="shared" si="0"/>
        <v>畑高齢化・耕作放棄率</v>
      </c>
      <c r="E52" s="209">
        <f t="shared" si="2"/>
        <v>2800</v>
      </c>
    </row>
    <row r="53" spans="1:5">
      <c r="A53" s="206"/>
      <c r="B53" s="206" t="s">
        <v>221</v>
      </c>
      <c r="C53" s="206" t="s">
        <v>445</v>
      </c>
      <c r="D53" s="208" t="str">
        <f t="shared" si="0"/>
        <v>畑特認基準</v>
      </c>
      <c r="E53" s="209">
        <f t="shared" si="2"/>
        <v>2800</v>
      </c>
    </row>
    <row r="54" spans="1:5">
      <c r="A54" s="206"/>
      <c r="B54" s="206" t="s">
        <v>221</v>
      </c>
      <c r="C54" s="206" t="s">
        <v>462</v>
      </c>
      <c r="D54" s="208" t="str">
        <f t="shared" si="0"/>
        <v>畑交付対象外（田畑混在地）</v>
      </c>
      <c r="E54" s="209">
        <f t="shared" si="2"/>
        <v>0</v>
      </c>
    </row>
    <row r="55" spans="1:5">
      <c r="A55" s="206"/>
      <c r="B55" s="206" t="s">
        <v>221</v>
      </c>
      <c r="C55" s="206" t="s">
        <v>455</v>
      </c>
      <c r="D55" s="208" t="str">
        <f t="shared" si="0"/>
        <v>畑交付対象外（田畑混在地以外）</v>
      </c>
      <c r="E55" s="209">
        <f t="shared" si="2"/>
        <v>0</v>
      </c>
    </row>
    <row r="56" spans="1:5">
      <c r="A56" s="206"/>
      <c r="B56" s="206" t="s">
        <v>221</v>
      </c>
      <c r="C56" s="206" t="s">
        <v>494</v>
      </c>
      <c r="D56" s="208" t="str">
        <f t="shared" si="0"/>
        <v>畑協定に含めない管理すべき農用地</v>
      </c>
      <c r="E56" s="209">
        <f t="shared" si="2"/>
        <v>0</v>
      </c>
    </row>
    <row r="57" spans="1:5">
      <c r="A57" s="206"/>
      <c r="B57" s="206" t="s">
        <v>467</v>
      </c>
      <c r="C57" s="206" t="s">
        <v>396</v>
      </c>
      <c r="D57" s="208" t="str">
        <f t="shared" si="0"/>
        <v>草地急傾斜</v>
      </c>
      <c r="E57" s="209">
        <f t="shared" si="2"/>
        <v>8400</v>
      </c>
    </row>
    <row r="58" spans="1:5">
      <c r="A58" s="206"/>
      <c r="B58" s="206" t="s">
        <v>467</v>
      </c>
      <c r="C58" s="206" t="s">
        <v>464</v>
      </c>
      <c r="D58" s="208" t="str">
        <f t="shared" si="0"/>
        <v>草地緩傾斜</v>
      </c>
      <c r="E58" s="209">
        <f t="shared" si="2"/>
        <v>2400</v>
      </c>
    </row>
    <row r="59" spans="1:5">
      <c r="A59" s="206"/>
      <c r="B59" s="206" t="s">
        <v>467</v>
      </c>
      <c r="C59" s="206" t="s">
        <v>442</v>
      </c>
      <c r="D59" s="208" t="str">
        <f t="shared" si="0"/>
        <v>草地高齢化・耕作放棄率</v>
      </c>
      <c r="E59" s="209">
        <f t="shared" si="2"/>
        <v>2400</v>
      </c>
    </row>
    <row r="60" spans="1:5">
      <c r="A60" s="206"/>
      <c r="B60" s="206" t="s">
        <v>467</v>
      </c>
      <c r="C60" s="206" t="s">
        <v>447</v>
      </c>
      <c r="D60" s="208" t="str">
        <f t="shared" si="0"/>
        <v>草地草地比率の高い草地</v>
      </c>
      <c r="E60" s="209">
        <f t="shared" si="2"/>
        <v>1200</v>
      </c>
    </row>
    <row r="61" spans="1:5">
      <c r="A61" s="206"/>
      <c r="B61" s="206" t="s">
        <v>467</v>
      </c>
      <c r="C61" s="206" t="s">
        <v>445</v>
      </c>
      <c r="D61" s="208" t="str">
        <f t="shared" si="0"/>
        <v>草地特認基準</v>
      </c>
      <c r="E61" s="209">
        <f t="shared" si="2"/>
        <v>2400</v>
      </c>
    </row>
    <row r="62" spans="1:5">
      <c r="A62" s="206"/>
      <c r="B62" s="206" t="s">
        <v>467</v>
      </c>
      <c r="C62" s="206" t="s">
        <v>437</v>
      </c>
      <c r="D62" s="208" t="str">
        <f t="shared" si="0"/>
        <v>草地交付対象外（田草地混在地）</v>
      </c>
      <c r="E62" s="209">
        <f t="shared" si="2"/>
        <v>0</v>
      </c>
    </row>
    <row r="63" spans="1:5">
      <c r="A63" s="206"/>
      <c r="B63" s="206" t="s">
        <v>467</v>
      </c>
      <c r="C63" s="206" t="s">
        <v>471</v>
      </c>
      <c r="D63" s="208" t="str">
        <f t="shared" si="0"/>
        <v>草地交付対象外（田草地混在地以外）</v>
      </c>
      <c r="E63" s="209">
        <f t="shared" si="2"/>
        <v>0</v>
      </c>
    </row>
    <row r="64" spans="1:5">
      <c r="A64" s="206"/>
      <c r="B64" s="206" t="s">
        <v>467</v>
      </c>
      <c r="C64" s="206" t="s">
        <v>494</v>
      </c>
      <c r="D64" s="208" t="str">
        <f t="shared" si="0"/>
        <v>草地協定に含めない管理すべき農用地</v>
      </c>
      <c r="E64" s="209">
        <f t="shared" si="2"/>
        <v>0</v>
      </c>
    </row>
    <row r="65" spans="1:5">
      <c r="A65" s="206"/>
      <c r="B65" s="206" t="s">
        <v>473</v>
      </c>
      <c r="C65" s="206" t="s">
        <v>396</v>
      </c>
      <c r="D65" s="208" t="str">
        <f t="shared" si="0"/>
        <v>採草放牧地急傾斜</v>
      </c>
      <c r="E65" s="209">
        <f t="shared" si="2"/>
        <v>800</v>
      </c>
    </row>
    <row r="66" spans="1:5">
      <c r="A66" s="206"/>
      <c r="B66" s="206" t="s">
        <v>473</v>
      </c>
      <c r="C66" s="206" t="s">
        <v>464</v>
      </c>
      <c r="D66" s="208" t="str">
        <f t="shared" si="0"/>
        <v>採草放牧地緩傾斜</v>
      </c>
      <c r="E66" s="209">
        <f t="shared" si="2"/>
        <v>240</v>
      </c>
    </row>
    <row r="67" spans="1:5">
      <c r="A67" s="206"/>
      <c r="B67" s="206" t="s">
        <v>473</v>
      </c>
      <c r="C67" s="206" t="s">
        <v>445</v>
      </c>
      <c r="D67" s="208" t="str">
        <f t="shared" si="0"/>
        <v>採草放牧地特認基準</v>
      </c>
      <c r="E67" s="209">
        <f t="shared" si="2"/>
        <v>240</v>
      </c>
    </row>
    <row r="68" spans="1:5">
      <c r="A68" s="206"/>
      <c r="B68" s="206" t="s">
        <v>473</v>
      </c>
      <c r="C68" s="206" t="s">
        <v>479</v>
      </c>
      <c r="D68" s="208" t="str">
        <f t="shared" si="0"/>
        <v>採草放牧地交付対象外（田採草放牧地混在地）</v>
      </c>
      <c r="E68" s="209">
        <f t="shared" si="2"/>
        <v>0</v>
      </c>
    </row>
    <row r="69" spans="1:5">
      <c r="A69" s="206"/>
      <c r="B69" s="206" t="s">
        <v>473</v>
      </c>
      <c r="C69" s="206" t="s">
        <v>482</v>
      </c>
      <c r="D69" s="208" t="str">
        <f t="shared" si="0"/>
        <v>採草放牧地交付対象外（田採草放牧地混在地以外）</v>
      </c>
      <c r="E69" s="209">
        <f t="shared" si="2"/>
        <v>0</v>
      </c>
    </row>
    <row r="70" spans="1:5">
      <c r="A70" s="206"/>
      <c r="B70" s="206" t="s">
        <v>473</v>
      </c>
      <c r="C70" s="206" t="s">
        <v>494</v>
      </c>
      <c r="D70" s="208" t="str">
        <f t="shared" si="0"/>
        <v>採草放牧地協定に含めない管理すべき農用地</v>
      </c>
      <c r="E70" s="209">
        <f t="shared" si="2"/>
        <v>0</v>
      </c>
    </row>
    <row r="74" spans="1:5">
      <c r="A74" t="s">
        <v>512</v>
      </c>
    </row>
    <row r="75" spans="1:5">
      <c r="A75" s="206" t="s">
        <v>408</v>
      </c>
    </row>
    <row r="76" spans="1:5">
      <c r="A76" s="206" t="s">
        <v>515</v>
      </c>
    </row>
    <row r="77" spans="1:5">
      <c r="A77" s="207" t="s">
        <v>510</v>
      </c>
    </row>
    <row r="78" spans="1:5">
      <c r="A78" s="207" t="s">
        <v>516</v>
      </c>
    </row>
    <row r="79" spans="1:5">
      <c r="A79" s="206" t="s">
        <v>522</v>
      </c>
    </row>
    <row r="80" spans="1:5">
      <c r="A80" s="206" t="s">
        <v>523</v>
      </c>
    </row>
    <row r="81" spans="1:1">
      <c r="A81" s="206"/>
    </row>
    <row r="82" spans="1:1">
      <c r="A82" s="206"/>
    </row>
  </sheetData>
  <phoneticPr fontId="7"/>
  <pageMargins left="0.7" right="0.7" top="0.75" bottom="0.75" header="0.3" footer="0.3"/>
  <pageSetup paperSize="9" fitToWidth="1" fitToHeight="1" orientation="portrait" usePrinterDefaults="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FFCC"/>
  </sheetPr>
  <dimension ref="A1:AD28"/>
  <sheetViews>
    <sheetView showGridLines="0" view="pageBreakPreview" topLeftCell="A4" zoomScale="90" zoomScaleNormal="90" zoomScaleSheetLayoutView="90" workbookViewId="0">
      <selection activeCell="A11" sqref="A11"/>
    </sheetView>
  </sheetViews>
  <sheetFormatPr defaultColWidth="9" defaultRowHeight="14.4"/>
  <cols>
    <col min="1" max="1" width="5.375" style="98" customWidth="1"/>
    <col min="2" max="2" width="6.375" style="98" customWidth="1"/>
    <col min="3" max="3" width="4.125" style="98" customWidth="1"/>
    <col min="4" max="4" width="43.75" style="98" customWidth="1"/>
    <col min="5" max="5" width="26.375" style="98" customWidth="1"/>
    <col min="6" max="6" width="5.375" style="98" customWidth="1"/>
    <col min="7" max="11" width="4.25" style="98" customWidth="1"/>
    <col min="12" max="17" width="2.625" style="98" customWidth="1"/>
    <col min="18" max="16384" width="9" style="98"/>
  </cols>
  <sheetData>
    <row r="1" spans="1:30" ht="27.75" customHeight="1">
      <c r="A1" s="212" t="s">
        <v>524</v>
      </c>
      <c r="Q1" s="234"/>
      <c r="R1" s="234"/>
      <c r="AD1" s="98" t="s">
        <v>418</v>
      </c>
    </row>
    <row r="2" spans="1:30" ht="27.75" customHeight="1">
      <c r="A2" s="213"/>
      <c r="E2" s="229"/>
      <c r="Q2" s="234"/>
      <c r="R2" s="234"/>
    </row>
    <row r="3" spans="1:30" ht="27.75" customHeight="1">
      <c r="A3" s="213"/>
      <c r="E3" s="230">
        <v>45898</v>
      </c>
      <c r="Q3" s="234"/>
      <c r="R3" s="234"/>
    </row>
    <row r="4" spans="1:30" s="210" customFormat="1" ht="25.5" customHeight="1">
      <c r="A4" s="214" t="s">
        <v>525</v>
      </c>
      <c r="B4" s="214"/>
      <c r="C4" s="225" t="s">
        <v>528</v>
      </c>
      <c r="D4" s="227"/>
      <c r="E4" s="97"/>
      <c r="F4" s="98"/>
      <c r="G4" s="98"/>
    </row>
    <row r="5" spans="1:30" ht="24" customHeight="1">
      <c r="A5" s="215"/>
      <c r="B5" s="215"/>
      <c r="C5" s="215"/>
      <c r="D5" s="215"/>
      <c r="E5" s="231" t="str">
        <f>はじめに!D5&amp;""</f>
        <v>〇〇集落協定</v>
      </c>
    </row>
    <row r="6" spans="1:30" ht="24" customHeight="1">
      <c r="A6" s="215"/>
      <c r="B6" s="215"/>
      <c r="C6" s="215"/>
      <c r="D6" s="215"/>
      <c r="E6" s="232" t="str">
        <f>はじめに!D6&amp;""</f>
        <v>〇〇　〇〇</v>
      </c>
    </row>
    <row r="7" spans="1:30" ht="26.25" customHeight="1">
      <c r="A7" s="215"/>
      <c r="B7" s="215"/>
      <c r="C7" s="215"/>
      <c r="D7" s="215"/>
      <c r="E7" s="97"/>
    </row>
    <row r="8" spans="1:30" s="210" customFormat="1" ht="25.5" customHeight="1">
      <c r="A8" s="216" t="s">
        <v>2095</v>
      </c>
      <c r="B8" s="216"/>
      <c r="C8" s="216"/>
      <c r="D8" s="216"/>
      <c r="E8" s="216"/>
      <c r="F8" s="216"/>
      <c r="G8" s="98"/>
    </row>
    <row r="9" spans="1:30" s="210" customFormat="1" ht="25.5" customHeight="1">
      <c r="A9" s="217"/>
      <c r="B9" s="97"/>
      <c r="C9" s="97"/>
      <c r="D9" s="97"/>
      <c r="E9" s="97"/>
      <c r="F9" s="98"/>
      <c r="G9" s="98"/>
    </row>
    <row r="10" spans="1:30" s="211" customFormat="1" ht="45.75" customHeight="1">
      <c r="A10" s="218" t="s">
        <v>450</v>
      </c>
      <c r="B10" s="218"/>
      <c r="C10" s="218"/>
      <c r="D10" s="218"/>
      <c r="E10" s="218"/>
      <c r="F10" s="218"/>
    </row>
    <row r="11" spans="1:30" s="211" customFormat="1" ht="18" customHeight="1"/>
    <row r="12" spans="1:30" s="210" customFormat="1" ht="25.5" customHeight="1">
      <c r="A12" s="219"/>
      <c r="B12" s="219"/>
      <c r="C12" s="219"/>
      <c r="D12" s="219"/>
      <c r="E12" s="219"/>
      <c r="F12" s="219"/>
      <c r="G12" s="98"/>
      <c r="H12" s="98"/>
      <c r="I12" s="98"/>
      <c r="J12" s="98"/>
    </row>
    <row r="13" spans="1:30" s="211" customFormat="1" ht="24.75" customHeight="1">
      <c r="A13" s="211" t="s">
        <v>530</v>
      </c>
    </row>
    <row r="14" spans="1:30" s="210" customFormat="1" ht="24.75" customHeight="1">
      <c r="A14" s="99"/>
      <c r="B14" s="99"/>
      <c r="C14" s="99"/>
      <c r="D14" s="99"/>
      <c r="E14" s="99"/>
      <c r="F14" s="99"/>
      <c r="G14" s="233"/>
      <c r="H14" s="233"/>
      <c r="I14" s="233"/>
      <c r="J14" s="233"/>
    </row>
    <row r="15" spans="1:30" s="211" customFormat="1" ht="24.75" customHeight="1">
      <c r="A15" s="211" t="s">
        <v>531</v>
      </c>
    </row>
    <row r="16" spans="1:30" ht="24.75" customHeight="1">
      <c r="B16" s="220" t="s">
        <v>532</v>
      </c>
      <c r="C16" s="213" t="s">
        <v>534</v>
      </c>
      <c r="D16" s="228"/>
      <c r="E16" s="228"/>
    </row>
    <row r="17" spans="1:6" ht="24.75" customHeight="1">
      <c r="B17" s="221" t="s">
        <v>539</v>
      </c>
      <c r="C17" s="226" t="s">
        <v>413</v>
      </c>
      <c r="D17" s="226"/>
      <c r="E17" s="226"/>
    </row>
    <row r="18" spans="1:6" ht="24.75" customHeight="1">
      <c r="B18" s="220" t="s">
        <v>532</v>
      </c>
      <c r="C18" s="226" t="s">
        <v>541</v>
      </c>
      <c r="D18" s="226"/>
      <c r="E18" s="226"/>
    </row>
    <row r="19" spans="1:6" ht="24.75" customHeight="1">
      <c r="A19" s="213"/>
      <c r="B19" s="213"/>
      <c r="C19" s="213"/>
      <c r="D19" s="213"/>
      <c r="E19" s="213"/>
      <c r="F19" s="213"/>
    </row>
    <row r="20" spans="1:6" s="211" customFormat="1" ht="24.75" customHeight="1">
      <c r="A20" s="211" t="s">
        <v>543</v>
      </c>
    </row>
    <row r="21" spans="1:6" s="211" customFormat="1" ht="24.75" customHeight="1">
      <c r="B21" s="220" t="s">
        <v>532</v>
      </c>
      <c r="C21" s="224" t="s">
        <v>547</v>
      </c>
      <c r="D21" s="224"/>
      <c r="E21" s="224"/>
    </row>
    <row r="22" spans="1:6" s="211" customFormat="1" ht="24.75" customHeight="1">
      <c r="B22" s="222"/>
      <c r="C22" s="224"/>
      <c r="D22" s="224"/>
      <c r="E22" s="224"/>
    </row>
    <row r="23" spans="1:6" s="211" customFormat="1" ht="72" customHeight="1">
      <c r="B23" s="223" t="s">
        <v>550</v>
      </c>
      <c r="C23" s="223"/>
      <c r="D23" s="223"/>
      <c r="E23" s="223"/>
      <c r="F23" s="218"/>
    </row>
    <row r="24" spans="1:6" s="211" customFormat="1" ht="9.75" customHeight="1">
      <c r="B24" s="224"/>
      <c r="C24" s="224"/>
      <c r="D24" s="224"/>
    </row>
    <row r="25" spans="1:6" ht="25.5" customHeight="1">
      <c r="B25" s="220" t="s">
        <v>532</v>
      </c>
      <c r="C25" s="98" t="s">
        <v>379</v>
      </c>
    </row>
    <row r="26" spans="1:6" ht="25.5" customHeight="1">
      <c r="B26" s="222"/>
    </row>
    <row r="27" spans="1:6" ht="25.5" customHeight="1"/>
    <row r="28" spans="1:6" ht="25.5" customHeight="1">
      <c r="A28" s="100"/>
    </row>
    <row r="29" spans="1:6" ht="25.5" customHeight="1"/>
  </sheetData>
  <mergeCells count="10">
    <mergeCell ref="A4:B4"/>
    <mergeCell ref="A8:F8"/>
    <mergeCell ref="A10:F10"/>
    <mergeCell ref="A12:F12"/>
    <mergeCell ref="A14:F14"/>
    <mergeCell ref="C17:E17"/>
    <mergeCell ref="C18:E18"/>
    <mergeCell ref="A19:F19"/>
    <mergeCell ref="C21:E21"/>
    <mergeCell ref="B23:E23"/>
  </mergeCells>
  <phoneticPr fontId="7"/>
  <dataValidations count="2">
    <dataValidation type="list" allowBlank="1" showDropDown="0" showInputMessage="1" showErrorMessage="1" sqref="B22 B24 B26">
      <formula1>A.■か□</formula1>
    </dataValidation>
    <dataValidation type="list" allowBlank="1" showDropDown="0"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usePrinterDefaults="1"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CFFCC"/>
  </sheetPr>
  <dimension ref="A1:H51"/>
  <sheetViews>
    <sheetView showGridLines="0" tabSelected="1" view="pageBreakPreview" zoomScaleSheetLayoutView="100" workbookViewId="0">
      <selection activeCell="F32" sqref="F32"/>
    </sheetView>
  </sheetViews>
  <sheetFormatPr defaultColWidth="9" defaultRowHeight="18" customHeight="1"/>
  <cols>
    <col min="1" max="4" width="2.625" style="211" customWidth="1"/>
    <col min="5" max="5" width="5" style="211" customWidth="1"/>
    <col min="6" max="6" width="38.875" style="211" customWidth="1"/>
    <col min="7" max="7" width="23.625" style="211" customWidth="1"/>
    <col min="8" max="8" width="4.625" style="211" customWidth="1"/>
    <col min="9" max="9" width="3.375" style="211" customWidth="1"/>
    <col min="10" max="10" width="9" style="211"/>
    <col min="11" max="11" width="5.75" style="211" customWidth="1"/>
    <col min="12" max="16384" width="9" style="211"/>
  </cols>
  <sheetData>
    <row r="1" spans="1:8" ht="18" customHeight="1">
      <c r="A1" s="213"/>
    </row>
    <row r="3" spans="1:8" ht="18" customHeight="1">
      <c r="A3" s="222" t="s">
        <v>555</v>
      </c>
      <c r="B3" s="222"/>
      <c r="C3" s="222"/>
      <c r="D3" s="222"/>
      <c r="E3" s="222"/>
      <c r="F3" s="222"/>
      <c r="G3" s="222"/>
      <c r="H3" s="222"/>
    </row>
    <row r="5" spans="1:8" ht="24.95" customHeight="1">
      <c r="G5" s="262">
        <f>参４_申請!E3</f>
        <v>45898</v>
      </c>
      <c r="H5" s="262"/>
    </row>
    <row r="6" spans="1:8" ht="24.95" customHeight="1">
      <c r="G6" s="263" t="str">
        <f>はじめに!D5&amp;""</f>
        <v>〇〇集落協定</v>
      </c>
      <c r="H6" s="263"/>
    </row>
    <row r="7" spans="1:8" ht="9.75" customHeight="1"/>
    <row r="8" spans="1:8" ht="18" customHeight="1">
      <c r="A8" s="236" t="s">
        <v>557</v>
      </c>
      <c r="B8" s="236"/>
    </row>
    <row r="9" spans="1:8" ht="15.2" customHeight="1">
      <c r="A9" s="236"/>
      <c r="B9" s="236"/>
    </row>
    <row r="10" spans="1:8" ht="18" customHeight="1">
      <c r="A10" s="211" t="s">
        <v>391</v>
      </c>
    </row>
    <row r="11" spans="1:8" ht="30.6" customHeight="1">
      <c r="B11" s="239" t="s">
        <v>560</v>
      </c>
      <c r="C11" s="239"/>
      <c r="D11" s="239"/>
      <c r="E11" s="239"/>
      <c r="F11" s="239"/>
      <c r="G11" s="239"/>
      <c r="H11" s="239"/>
    </row>
    <row r="12" spans="1:8" ht="15.2" customHeight="1">
      <c r="B12" s="240"/>
      <c r="C12" s="240"/>
      <c r="D12" s="240"/>
      <c r="E12" s="240"/>
      <c r="F12" s="240"/>
      <c r="G12" s="240"/>
      <c r="H12" s="240"/>
    </row>
    <row r="13" spans="1:8" ht="18" customHeight="1">
      <c r="A13" s="211" t="s">
        <v>34</v>
      </c>
    </row>
    <row r="14" spans="1:8" ht="30.6" customHeight="1">
      <c r="B14" s="239" t="s">
        <v>563</v>
      </c>
      <c r="C14" s="239"/>
      <c r="D14" s="239"/>
      <c r="E14" s="239"/>
      <c r="F14" s="239"/>
      <c r="G14" s="239"/>
      <c r="H14" s="239"/>
    </row>
    <row r="15" spans="1:8" ht="15.2" customHeight="1">
      <c r="B15" s="241"/>
      <c r="C15" s="243"/>
      <c r="D15" s="241"/>
      <c r="E15" s="241"/>
      <c r="F15" s="241"/>
      <c r="G15" s="241"/>
      <c r="H15" s="241"/>
    </row>
    <row r="16" spans="1:8" ht="18" customHeight="1">
      <c r="A16" s="236" t="s">
        <v>564</v>
      </c>
      <c r="B16" s="236"/>
    </row>
    <row r="17" spans="1:8" ht="18" customHeight="1">
      <c r="A17" s="211" t="s">
        <v>356</v>
      </c>
    </row>
    <row r="18" spans="1:8" ht="18" customHeight="1">
      <c r="A18" s="211" t="s">
        <v>566</v>
      </c>
    </row>
    <row r="19" spans="1:8" ht="18" customHeight="1">
      <c r="C19" s="244" t="s">
        <v>572</v>
      </c>
      <c r="D19" s="253"/>
      <c r="E19" s="253"/>
      <c r="F19" s="253"/>
      <c r="G19" s="253"/>
      <c r="H19" s="264"/>
    </row>
    <row r="20" spans="1:8" ht="36" customHeight="1">
      <c r="C20" s="245"/>
      <c r="D20" s="254"/>
      <c r="E20" s="259"/>
      <c r="F20" s="261" t="s">
        <v>574</v>
      </c>
      <c r="G20" s="261"/>
      <c r="H20" s="261"/>
    </row>
    <row r="21" spans="1:8" ht="40.5" customHeight="1">
      <c r="C21" s="246"/>
      <c r="D21" s="255"/>
      <c r="E21" s="259"/>
      <c r="F21" s="261"/>
      <c r="G21" s="261"/>
      <c r="H21" s="261"/>
    </row>
    <row r="22" spans="1:8" ht="18" customHeight="1">
      <c r="C22" s="246"/>
      <c r="D22" s="255"/>
      <c r="E22" s="259"/>
      <c r="F22" s="261" t="s">
        <v>576</v>
      </c>
      <c r="G22" s="261"/>
      <c r="H22" s="261"/>
    </row>
    <row r="23" spans="1:8" ht="27.75" customHeight="1">
      <c r="C23" s="247"/>
      <c r="D23" s="256"/>
      <c r="E23" s="259"/>
      <c r="F23" s="261"/>
      <c r="G23" s="261"/>
      <c r="H23" s="261"/>
    </row>
    <row r="24" spans="1:8" s="235" customFormat="1" ht="24.95" customHeight="1">
      <c r="A24" s="235"/>
      <c r="B24" s="235"/>
      <c r="C24" s="248" t="s">
        <v>418</v>
      </c>
      <c r="D24" s="257"/>
      <c r="E24" s="260" t="s">
        <v>417</v>
      </c>
      <c r="F24" s="260"/>
      <c r="G24" s="260"/>
      <c r="H24" s="260"/>
    </row>
    <row r="25" spans="1:8" s="235" customFormat="1" ht="24.95" customHeight="1">
      <c r="A25" s="235"/>
      <c r="B25" s="235"/>
      <c r="C25" s="249"/>
      <c r="D25" s="258"/>
      <c r="E25" s="260" t="s">
        <v>492</v>
      </c>
      <c r="F25" s="260"/>
      <c r="G25" s="260"/>
      <c r="H25" s="260"/>
    </row>
    <row r="26" spans="1:8" s="235" customFormat="1" ht="24.95" customHeight="1">
      <c r="A26" s="235"/>
      <c r="B26" s="235"/>
      <c r="C26" s="249"/>
      <c r="D26" s="258"/>
      <c r="E26" s="260" t="s">
        <v>578</v>
      </c>
      <c r="F26" s="260"/>
      <c r="G26" s="260"/>
      <c r="H26" s="260"/>
    </row>
    <row r="27" spans="1:8" ht="15.2" customHeight="1">
      <c r="C27" s="222"/>
      <c r="D27" s="222"/>
    </row>
    <row r="28" spans="1:8" ht="18" customHeight="1">
      <c r="A28" s="211" t="s">
        <v>581</v>
      </c>
    </row>
    <row r="29" spans="1:8" ht="44.25" customHeight="1">
      <c r="C29" s="239" t="s">
        <v>2093</v>
      </c>
      <c r="D29" s="239"/>
      <c r="E29" s="239"/>
      <c r="F29" s="239"/>
      <c r="G29" s="239"/>
      <c r="H29" s="239"/>
    </row>
    <row r="30" spans="1:8" ht="44.25" customHeight="1">
      <c r="C30" s="239"/>
      <c r="D30" s="239"/>
      <c r="E30" s="239"/>
      <c r="F30" s="239"/>
      <c r="G30" s="239"/>
      <c r="H30" s="239"/>
    </row>
    <row r="31" spans="1:8" ht="18" customHeight="1">
      <c r="C31" s="250"/>
      <c r="D31" s="250"/>
      <c r="E31" s="250"/>
      <c r="F31" s="250"/>
      <c r="G31" s="250"/>
      <c r="H31" s="250"/>
    </row>
    <row r="32" spans="1:8" ht="18" customHeight="1">
      <c r="A32" s="211" t="s">
        <v>282</v>
      </c>
    </row>
    <row r="33" spans="1:8" ht="18" customHeight="1">
      <c r="A33" s="211" t="s">
        <v>582</v>
      </c>
    </row>
    <row r="34" spans="1:8" ht="18" customHeight="1">
      <c r="A34" s="211" t="s">
        <v>196</v>
      </c>
    </row>
    <row r="35" spans="1:8" ht="45.6" customHeight="1">
      <c r="C35" s="251" t="s">
        <v>2094</v>
      </c>
      <c r="D35" s="251"/>
      <c r="E35" s="252"/>
      <c r="F35" s="252"/>
      <c r="G35" s="252"/>
      <c r="H35" s="252"/>
    </row>
    <row r="36" spans="1:8" ht="45.6" customHeight="1">
      <c r="C36" s="252"/>
      <c r="D36" s="252"/>
      <c r="E36" s="252"/>
      <c r="F36" s="252"/>
      <c r="G36" s="252"/>
      <c r="H36" s="252"/>
    </row>
    <row r="38" spans="1:8" ht="18" customHeight="1">
      <c r="A38" s="211" t="s">
        <v>585</v>
      </c>
    </row>
    <row r="39" spans="1:8" ht="22.9" customHeight="1">
      <c r="C39" s="239" t="s">
        <v>587</v>
      </c>
      <c r="D39" s="239"/>
      <c r="E39" s="239"/>
      <c r="F39" s="239"/>
      <c r="G39" s="239"/>
      <c r="H39" s="239"/>
    </row>
    <row r="40" spans="1:8" ht="22.9" customHeight="1">
      <c r="C40" s="239"/>
      <c r="D40" s="239"/>
      <c r="E40" s="239"/>
      <c r="F40" s="239"/>
      <c r="G40" s="239"/>
      <c r="H40" s="239"/>
    </row>
    <row r="41" spans="1:8" ht="22.9" customHeight="1">
      <c r="C41" s="239"/>
      <c r="D41" s="239"/>
      <c r="E41" s="239"/>
      <c r="F41" s="239"/>
      <c r="G41" s="239"/>
      <c r="H41" s="239"/>
    </row>
    <row r="42" spans="1:8" ht="22.9" customHeight="1">
      <c r="C42" s="239"/>
      <c r="D42" s="239"/>
      <c r="E42" s="239"/>
      <c r="F42" s="239"/>
      <c r="G42" s="239"/>
      <c r="H42" s="239"/>
    </row>
    <row r="43" spans="1:8" ht="36" customHeight="1">
      <c r="C43" s="239"/>
      <c r="D43" s="239"/>
      <c r="E43" s="239"/>
      <c r="F43" s="239"/>
      <c r="G43" s="239"/>
      <c r="H43" s="239"/>
    </row>
    <row r="44" spans="1:8" ht="15.2" customHeight="1">
      <c r="C44" s="218"/>
      <c r="D44" s="218"/>
      <c r="E44" s="218"/>
      <c r="F44" s="218"/>
      <c r="G44" s="218"/>
      <c r="H44" s="218"/>
    </row>
    <row r="45" spans="1:8" ht="18" customHeight="1">
      <c r="A45" s="236" t="s">
        <v>444</v>
      </c>
      <c r="B45" s="236"/>
    </row>
    <row r="46" spans="1:8" ht="93" customHeight="1">
      <c r="C46" s="239" t="s">
        <v>590</v>
      </c>
      <c r="D46" s="239"/>
      <c r="E46" s="239"/>
      <c r="F46" s="239"/>
      <c r="G46" s="239"/>
      <c r="H46" s="239"/>
    </row>
    <row r="47" spans="1:8" ht="16.149999999999999" customHeight="1"/>
    <row r="48" spans="1:8" ht="18" customHeight="1">
      <c r="A48" s="236" t="s">
        <v>594</v>
      </c>
      <c r="B48" s="236"/>
    </row>
    <row r="49" spans="1:8" ht="87.6" customHeight="1">
      <c r="C49" s="239" t="s">
        <v>595</v>
      </c>
      <c r="D49" s="239"/>
      <c r="E49" s="239"/>
      <c r="F49" s="239"/>
      <c r="G49" s="239"/>
      <c r="H49" s="239"/>
    </row>
    <row r="50" spans="1:8" ht="18.600000000000001" customHeight="1">
      <c r="A50" s="237" t="s">
        <v>602</v>
      </c>
      <c r="B50" s="238"/>
      <c r="C50" s="238"/>
      <c r="D50" s="238"/>
      <c r="E50" s="238"/>
      <c r="F50" s="238"/>
      <c r="G50" s="238"/>
      <c r="H50" s="238"/>
    </row>
    <row r="51" spans="1:8" ht="51.6" customHeight="1">
      <c r="A51" s="238" t="s">
        <v>457</v>
      </c>
      <c r="B51" s="242"/>
      <c r="C51" s="242"/>
      <c r="D51" s="242"/>
      <c r="E51" s="242"/>
      <c r="F51" s="242"/>
      <c r="G51" s="242"/>
      <c r="H51" s="242"/>
    </row>
  </sheetData>
  <mergeCells count="23">
    <mergeCell ref="A3:H3"/>
    <mergeCell ref="G5:H5"/>
    <mergeCell ref="G6:H6"/>
    <mergeCell ref="B11:H11"/>
    <mergeCell ref="B14:H14"/>
    <mergeCell ref="C19:H19"/>
    <mergeCell ref="C24:D24"/>
    <mergeCell ref="E24:H24"/>
    <mergeCell ref="C25:D25"/>
    <mergeCell ref="E25:H25"/>
    <mergeCell ref="C26:D26"/>
    <mergeCell ref="E26:H26"/>
    <mergeCell ref="C46:H46"/>
    <mergeCell ref="C49:H49"/>
    <mergeCell ref="A51:H51"/>
    <mergeCell ref="C20:D23"/>
    <mergeCell ref="E20:E21"/>
    <mergeCell ref="F20:H21"/>
    <mergeCell ref="E22:E23"/>
    <mergeCell ref="F22:H23"/>
    <mergeCell ref="C29:H30"/>
    <mergeCell ref="C35:H36"/>
    <mergeCell ref="C39:H43"/>
  </mergeCells>
  <phoneticPr fontId="7"/>
  <dataValidations count="1">
    <dataValidation type="list" allowBlank="1" showDropDown="0" showInputMessage="1" showErrorMessage="1" prompt="実施するものに「○」を記載" sqref="C24:D26 C20:E23">
      <formula1>"　,〇,"</formula1>
    </dataValidation>
  </dataValidations>
  <printOptions horizontalCentered="1"/>
  <pageMargins left="0.59055118110236227" right="0.39370078740157483" top="0.59055118110236227" bottom="0.19685039370078741" header="0.31496062992125984" footer="0.31496062992125984"/>
  <pageSetup paperSize="9" scale="85" fitToWidth="1" fitToHeight="1" orientation="portrait" usePrinterDefaults="1"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CCFFCC"/>
  </sheetPr>
  <dimension ref="A1:AN106"/>
  <sheetViews>
    <sheetView showGridLines="0" view="pageBreakPreview" zoomScaleNormal="64" zoomScaleSheetLayoutView="100" workbookViewId="0"/>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267"/>
      <c r="B1" s="267"/>
      <c r="C1" s="267"/>
      <c r="D1" s="267"/>
      <c r="E1" s="267"/>
      <c r="F1" s="267"/>
      <c r="G1" s="267"/>
      <c r="H1" s="267"/>
      <c r="I1" s="267"/>
      <c r="J1" s="267"/>
      <c r="K1" s="267"/>
      <c r="L1" s="267"/>
      <c r="M1" s="267"/>
      <c r="N1" s="267"/>
      <c r="O1" s="267"/>
      <c r="P1" s="267"/>
      <c r="Q1" s="267"/>
      <c r="R1" s="267"/>
      <c r="S1" s="267"/>
      <c r="T1" s="267"/>
    </row>
    <row r="2" spans="1:21" s="265" customFormat="1" ht="24" customHeight="1">
      <c r="A2" s="213"/>
      <c r="B2" s="243"/>
      <c r="C2" s="243"/>
      <c r="D2" s="298"/>
      <c r="E2" s="298"/>
      <c r="F2" s="243"/>
      <c r="G2" s="243"/>
      <c r="H2" s="243"/>
      <c r="I2" s="243"/>
      <c r="J2" s="243"/>
      <c r="K2" s="243"/>
      <c r="L2" s="243"/>
      <c r="M2" s="243"/>
      <c r="N2" s="243"/>
      <c r="O2" s="243"/>
      <c r="P2" s="243"/>
      <c r="Q2" s="243"/>
      <c r="R2" s="444" t="s">
        <v>604</v>
      </c>
      <c r="S2" s="234"/>
      <c r="T2" s="243"/>
    </row>
    <row r="3" spans="1:21" s="265" customFormat="1" ht="42.75" customHeight="1">
      <c r="A3" s="268"/>
      <c r="B3" s="243"/>
      <c r="C3" s="243"/>
      <c r="D3" s="298"/>
      <c r="E3" s="298"/>
      <c r="F3" s="357"/>
      <c r="G3" s="243"/>
      <c r="H3" s="243"/>
      <c r="I3" s="243"/>
      <c r="J3" s="243"/>
      <c r="K3" s="243"/>
      <c r="L3" s="243"/>
      <c r="M3" s="243"/>
      <c r="N3" s="243"/>
      <c r="O3" s="243"/>
      <c r="P3" s="243"/>
      <c r="Q3" s="243"/>
      <c r="R3" s="243"/>
      <c r="S3" s="243"/>
      <c r="T3" s="243"/>
    </row>
    <row r="4" spans="1:21" s="265" customFormat="1" ht="76.5" customHeight="1">
      <c r="A4" s="243"/>
      <c r="B4" s="274" t="s">
        <v>2083</v>
      </c>
      <c r="C4" s="296"/>
      <c r="D4" s="296"/>
      <c r="E4" s="296"/>
      <c r="F4" s="296"/>
      <c r="G4" s="296"/>
      <c r="H4" s="296"/>
      <c r="I4" s="296"/>
      <c r="J4" s="296"/>
      <c r="K4" s="296"/>
      <c r="L4" s="296"/>
      <c r="M4" s="296"/>
      <c r="N4" s="296"/>
      <c r="O4" s="296"/>
      <c r="P4" s="296"/>
      <c r="Q4" s="296"/>
      <c r="R4" s="296"/>
      <c r="S4" s="296"/>
      <c r="T4" s="243"/>
    </row>
    <row r="5" spans="1:21" s="265" customFormat="1" ht="21.75" customHeight="1">
      <c r="A5" s="243"/>
      <c r="B5" s="97"/>
      <c r="C5" s="97"/>
      <c r="D5" s="97"/>
      <c r="E5" s="97"/>
      <c r="F5" s="97"/>
      <c r="G5" s="98"/>
      <c r="H5" s="98"/>
      <c r="I5" s="98"/>
      <c r="J5" s="98"/>
      <c r="K5" s="98"/>
      <c r="L5" s="98"/>
      <c r="M5" s="98"/>
      <c r="N5" s="98"/>
      <c r="O5" s="98"/>
      <c r="P5" s="98"/>
      <c r="Q5" s="98"/>
      <c r="R5" s="98"/>
      <c r="S5" s="98"/>
      <c r="T5" s="243"/>
    </row>
    <row r="6" spans="1:21" s="265" customFormat="1" ht="21.75" customHeight="1">
      <c r="A6" s="243"/>
      <c r="B6" s="243"/>
      <c r="C6" s="243"/>
      <c r="D6" s="318" t="s">
        <v>608</v>
      </c>
      <c r="E6" s="318"/>
      <c r="F6" s="318"/>
      <c r="G6" s="378" t="s">
        <v>1913</v>
      </c>
      <c r="H6" s="378"/>
      <c r="I6" s="378"/>
      <c r="J6" s="378"/>
      <c r="K6" s="378"/>
      <c r="L6" s="378"/>
      <c r="M6" s="378"/>
      <c r="N6" s="378"/>
      <c r="O6" s="378"/>
      <c r="P6" s="378"/>
      <c r="Q6" s="433"/>
      <c r="R6" s="243"/>
      <c r="S6" s="243"/>
      <c r="T6" s="243"/>
    </row>
    <row r="7" spans="1:21" s="265" customFormat="1" ht="30.75" customHeight="1">
      <c r="A7" s="243"/>
      <c r="B7" s="243"/>
      <c r="C7" s="243"/>
      <c r="D7" s="319" t="s">
        <v>248</v>
      </c>
      <c r="E7" s="319"/>
      <c r="F7" s="319"/>
      <c r="G7" s="379" t="str">
        <f>はじめに!D5&amp;""</f>
        <v>〇〇集落協定</v>
      </c>
      <c r="H7" s="379"/>
      <c r="I7" s="379"/>
      <c r="J7" s="379"/>
      <c r="K7" s="379"/>
      <c r="L7" s="379"/>
      <c r="M7" s="379"/>
      <c r="N7" s="379"/>
      <c r="O7" s="379"/>
      <c r="P7" s="379"/>
      <c r="Q7" s="434"/>
      <c r="R7" s="243"/>
      <c r="S7" s="243"/>
      <c r="T7" s="243"/>
      <c r="U7" s="1"/>
    </row>
    <row r="8" spans="1:21" s="265" customFormat="1" ht="3" customHeight="1">
      <c r="A8" s="243"/>
      <c r="B8" s="243"/>
      <c r="C8" s="243"/>
      <c r="D8" s="320"/>
      <c r="E8" s="320"/>
      <c r="F8" s="320"/>
      <c r="G8" s="98"/>
      <c r="H8" s="98"/>
      <c r="I8" s="388"/>
      <c r="J8" s="388"/>
      <c r="K8" s="388"/>
      <c r="L8" s="388"/>
      <c r="M8" s="388"/>
      <c r="N8" s="388"/>
      <c r="O8" s="388"/>
      <c r="P8" s="388"/>
      <c r="Q8" s="388"/>
      <c r="R8" s="243"/>
      <c r="S8" s="243"/>
      <c r="T8" s="243"/>
    </row>
    <row r="9" spans="1:21" s="265" customFormat="1" ht="19.5" customHeight="1">
      <c r="A9" s="243"/>
      <c r="B9" s="243"/>
      <c r="C9" s="243"/>
      <c r="D9" s="318" t="s">
        <v>608</v>
      </c>
      <c r="E9" s="318"/>
      <c r="F9" s="318"/>
      <c r="G9" s="378" t="s">
        <v>1914</v>
      </c>
      <c r="H9" s="378"/>
      <c r="I9" s="378"/>
      <c r="J9" s="378"/>
      <c r="K9" s="378"/>
      <c r="L9" s="378"/>
      <c r="M9" s="378"/>
      <c r="N9" s="378"/>
      <c r="O9" s="378"/>
      <c r="P9" s="378"/>
      <c r="Q9" s="433"/>
      <c r="R9" s="243"/>
      <c r="S9" s="243"/>
      <c r="T9" s="243"/>
    </row>
    <row r="10" spans="1:21" s="265" customFormat="1" ht="30.75" customHeight="1">
      <c r="A10" s="243"/>
      <c r="B10" s="243"/>
      <c r="C10" s="243"/>
      <c r="D10" s="319" t="s">
        <v>313</v>
      </c>
      <c r="E10" s="319"/>
      <c r="F10" s="319"/>
      <c r="G10" s="379" t="str">
        <f>はじめに!D6&amp;""</f>
        <v>〇〇　〇〇</v>
      </c>
      <c r="H10" s="379"/>
      <c r="I10" s="379"/>
      <c r="J10" s="379"/>
      <c r="K10" s="379"/>
      <c r="L10" s="379"/>
      <c r="M10" s="379"/>
      <c r="N10" s="379"/>
      <c r="O10" s="417"/>
      <c r="P10" s="417"/>
      <c r="Q10" s="435"/>
      <c r="R10" s="243"/>
      <c r="S10" s="243"/>
      <c r="T10" s="243"/>
      <c r="U10" s="1"/>
    </row>
    <row r="11" spans="1:21" s="265" customFormat="1" ht="3" customHeight="1">
      <c r="A11" s="243"/>
      <c r="B11" s="243"/>
      <c r="C11" s="243"/>
      <c r="D11" s="320"/>
      <c r="E11" s="320"/>
      <c r="F11" s="320"/>
      <c r="G11" s="380"/>
      <c r="H11" s="97"/>
      <c r="I11" s="243"/>
      <c r="J11" s="380"/>
      <c r="K11" s="380"/>
      <c r="L11" s="380"/>
      <c r="M11" s="380"/>
      <c r="N11" s="380"/>
      <c r="O11" s="380"/>
      <c r="P11" s="380"/>
      <c r="Q11" s="380"/>
      <c r="R11" s="243"/>
      <c r="S11" s="243"/>
      <c r="T11" s="243"/>
    </row>
    <row r="12" spans="1:21" s="265" customFormat="1" ht="21.75" customHeight="1">
      <c r="A12" s="243"/>
      <c r="B12" s="243"/>
      <c r="C12" s="243"/>
      <c r="D12" s="318" t="s">
        <v>608</v>
      </c>
      <c r="E12" s="318"/>
      <c r="F12" s="318"/>
      <c r="G12" s="378" t="s">
        <v>1915</v>
      </c>
      <c r="H12" s="378"/>
      <c r="I12" s="378"/>
      <c r="J12" s="378"/>
      <c r="K12" s="378"/>
      <c r="L12" s="378"/>
      <c r="M12" s="378"/>
      <c r="N12" s="378"/>
      <c r="O12" s="378"/>
      <c r="P12" s="378"/>
      <c r="Q12" s="433"/>
      <c r="R12" s="243"/>
      <c r="S12" s="243"/>
      <c r="T12" s="243"/>
    </row>
    <row r="13" spans="1:21" s="265" customFormat="1" ht="30.75" customHeight="1">
      <c r="A13" s="243"/>
      <c r="B13" s="243"/>
      <c r="C13" s="243"/>
      <c r="D13" s="319" t="s">
        <v>612</v>
      </c>
      <c r="E13" s="319"/>
      <c r="F13" s="319"/>
      <c r="G13" s="379" t="str">
        <f>はじめに!D7&amp;""</f>
        <v>広島県三原市〇〇町〇〇１２３４－５６</v>
      </c>
      <c r="H13" s="379"/>
      <c r="I13" s="379"/>
      <c r="J13" s="379"/>
      <c r="K13" s="379"/>
      <c r="L13" s="379"/>
      <c r="M13" s="379"/>
      <c r="N13" s="379"/>
      <c r="O13" s="379"/>
      <c r="P13" s="379"/>
      <c r="Q13" s="434"/>
      <c r="R13" s="243"/>
      <c r="S13" s="243"/>
      <c r="T13" s="243"/>
    </row>
    <row r="14" spans="1:21" s="265" customFormat="1" ht="20.25" customHeight="1">
      <c r="A14" s="243"/>
      <c r="B14" s="243"/>
      <c r="C14" s="243"/>
      <c r="D14" s="243"/>
      <c r="E14" s="243"/>
      <c r="F14" s="297"/>
      <c r="G14" s="243"/>
      <c r="H14" s="243"/>
      <c r="I14" s="243"/>
      <c r="J14" s="243"/>
      <c r="K14" s="243"/>
      <c r="L14" s="243"/>
      <c r="M14" s="243"/>
      <c r="N14" s="243"/>
      <c r="O14" s="243"/>
      <c r="P14" s="243"/>
      <c r="Q14" s="243"/>
      <c r="R14" s="243"/>
      <c r="S14" s="243"/>
      <c r="T14" s="243"/>
    </row>
    <row r="15" spans="1:21" s="265" customFormat="1" ht="21.75" customHeight="1">
      <c r="A15" s="243"/>
      <c r="B15" s="243"/>
      <c r="C15" s="297"/>
      <c r="D15" s="297"/>
      <c r="E15" s="297"/>
      <c r="F15" s="297"/>
      <c r="G15" s="243"/>
      <c r="H15" s="243"/>
      <c r="I15" s="243"/>
      <c r="J15" s="243"/>
      <c r="K15" s="243"/>
      <c r="L15" s="243"/>
      <c r="M15" s="243"/>
      <c r="N15" s="243"/>
      <c r="O15" s="243"/>
      <c r="P15" s="243"/>
      <c r="Q15" s="243"/>
      <c r="R15" s="243"/>
      <c r="S15" s="243"/>
      <c r="T15" s="243"/>
    </row>
    <row r="16" spans="1:21" s="265" customFormat="1" ht="21.75" customHeight="1">
      <c r="A16" s="243"/>
      <c r="B16" s="243"/>
      <c r="C16" s="243"/>
      <c r="D16" s="321" t="s">
        <v>614</v>
      </c>
      <c r="E16" s="341" t="s">
        <v>615</v>
      </c>
      <c r="F16" s="341"/>
      <c r="G16" s="341"/>
      <c r="H16" s="341"/>
      <c r="I16" s="341"/>
      <c r="J16" s="341"/>
      <c r="K16" s="341"/>
      <c r="L16" s="341"/>
      <c r="M16" s="341"/>
      <c r="N16" s="341"/>
      <c r="O16" s="341"/>
      <c r="P16" s="341"/>
      <c r="Q16" s="341"/>
      <c r="R16" s="341"/>
      <c r="S16" s="98"/>
      <c r="T16" s="243"/>
    </row>
    <row r="17" spans="1:40" s="265" customFormat="1" ht="16.5" customHeight="1">
      <c r="A17" s="243"/>
      <c r="B17" s="243"/>
      <c r="C17" s="298"/>
      <c r="D17" s="99"/>
      <c r="E17" s="99"/>
      <c r="F17" s="99"/>
      <c r="G17" s="98"/>
      <c r="H17" s="98"/>
      <c r="I17" s="98"/>
      <c r="J17" s="98"/>
      <c r="K17" s="98"/>
      <c r="L17" s="98"/>
      <c r="M17" s="98"/>
      <c r="N17" s="98"/>
      <c r="O17" s="98"/>
      <c r="P17" s="98"/>
      <c r="Q17" s="98"/>
      <c r="R17" s="98"/>
      <c r="S17" s="98"/>
      <c r="T17" s="243"/>
    </row>
    <row r="18" spans="1:40" s="265" customFormat="1" ht="21.75" customHeight="1">
      <c r="A18" s="243"/>
      <c r="B18" s="243"/>
      <c r="C18" s="243"/>
      <c r="D18" s="98" t="s">
        <v>549</v>
      </c>
      <c r="E18" s="98"/>
      <c r="F18" s="97"/>
      <c r="G18" s="99"/>
      <c r="H18" s="99"/>
      <c r="I18" s="99"/>
      <c r="J18" s="98"/>
      <c r="K18" s="98"/>
      <c r="L18" s="98"/>
      <c r="M18" s="98"/>
      <c r="N18" s="98"/>
      <c r="O18" s="98"/>
      <c r="P18" s="98"/>
      <c r="Q18" s="98"/>
      <c r="R18" s="98"/>
      <c r="S18" s="98"/>
      <c r="T18" s="243"/>
    </row>
    <row r="19" spans="1:40" s="265" customFormat="1" ht="21.75" customHeight="1">
      <c r="A19" s="243"/>
      <c r="B19" s="243"/>
      <c r="C19" s="243"/>
      <c r="D19" s="322" t="str">
        <f>参４_申請!B16</f>
        <v>□</v>
      </c>
      <c r="E19" s="342" t="s">
        <v>432</v>
      </c>
      <c r="F19" s="358"/>
      <c r="G19" s="358"/>
      <c r="H19" s="358"/>
      <c r="I19" s="358"/>
      <c r="J19" s="358"/>
      <c r="K19" s="358"/>
      <c r="L19" s="358"/>
      <c r="M19" s="358"/>
      <c r="N19" s="358"/>
      <c r="O19" s="358"/>
      <c r="P19" s="358"/>
      <c r="Q19" s="436"/>
      <c r="R19" s="445" t="s">
        <v>526</v>
      </c>
      <c r="S19" s="243"/>
      <c r="T19" s="243"/>
    </row>
    <row r="20" spans="1:40" s="265" customFormat="1" ht="21.75" customHeight="1">
      <c r="A20" s="243"/>
      <c r="B20" s="243"/>
      <c r="C20" s="243"/>
      <c r="D20" s="322" t="str">
        <f>参４_申請!B17</f>
        <v>☑</v>
      </c>
      <c r="E20" s="342" t="s">
        <v>365</v>
      </c>
      <c r="F20" s="358"/>
      <c r="G20" s="358"/>
      <c r="H20" s="358"/>
      <c r="I20" s="358"/>
      <c r="J20" s="358"/>
      <c r="K20" s="358"/>
      <c r="L20" s="358"/>
      <c r="M20" s="358"/>
      <c r="N20" s="358"/>
      <c r="O20" s="358"/>
      <c r="P20" s="358"/>
      <c r="Q20" s="436"/>
      <c r="R20" s="446" t="s">
        <v>131</v>
      </c>
      <c r="S20" s="243"/>
      <c r="T20" s="243"/>
    </row>
    <row r="21" spans="1:40" s="265" customFormat="1" ht="21.75" customHeight="1">
      <c r="A21" s="243"/>
      <c r="B21" s="243"/>
      <c r="C21" s="243"/>
      <c r="D21" s="322" t="str">
        <f>参４_申請!B18</f>
        <v>□</v>
      </c>
      <c r="E21" s="342" t="s">
        <v>121</v>
      </c>
      <c r="F21" s="358"/>
      <c r="G21" s="358"/>
      <c r="H21" s="358"/>
      <c r="I21" s="358"/>
      <c r="J21" s="358"/>
      <c r="K21" s="358"/>
      <c r="L21" s="358"/>
      <c r="M21" s="358"/>
      <c r="N21" s="358"/>
      <c r="O21" s="358"/>
      <c r="P21" s="358"/>
      <c r="Q21" s="436"/>
      <c r="R21" s="445" t="s">
        <v>618</v>
      </c>
      <c r="S21" s="243"/>
      <c r="T21" s="243"/>
    </row>
    <row r="22" spans="1:40" s="265" customFormat="1" ht="21.75" customHeight="1">
      <c r="A22" s="243"/>
      <c r="B22" s="243"/>
      <c r="C22" s="243"/>
      <c r="D22" s="259" t="s">
        <v>532</v>
      </c>
      <c r="E22" s="343" t="s">
        <v>620</v>
      </c>
      <c r="F22" s="359"/>
      <c r="G22" s="359"/>
      <c r="H22" s="359"/>
      <c r="I22" s="359"/>
      <c r="J22" s="359"/>
      <c r="K22" s="359"/>
      <c r="L22" s="359"/>
      <c r="M22" s="359"/>
      <c r="N22" s="359"/>
      <c r="O22" s="359"/>
      <c r="P22" s="359"/>
      <c r="Q22" s="437"/>
      <c r="R22" s="445" t="s">
        <v>618</v>
      </c>
      <c r="S22" s="243"/>
      <c r="T22" s="243"/>
    </row>
    <row r="23" spans="1:40" s="265" customFormat="1" ht="28.5" customHeight="1">
      <c r="A23" s="243"/>
      <c r="B23" s="243"/>
      <c r="C23" s="243"/>
      <c r="D23" s="243" t="s">
        <v>26</v>
      </c>
      <c r="E23" s="243"/>
      <c r="F23" s="98"/>
      <c r="G23" s="98"/>
      <c r="H23" s="98"/>
      <c r="I23" s="98"/>
      <c r="J23" s="389"/>
      <c r="K23" s="98"/>
      <c r="L23" s="98"/>
      <c r="M23" s="98"/>
      <c r="N23" s="98"/>
      <c r="O23" s="98"/>
      <c r="P23" s="98"/>
      <c r="Q23" s="98"/>
      <c r="R23" s="98"/>
      <c r="S23" s="98"/>
      <c r="T23" s="243"/>
    </row>
    <row r="24" spans="1:40" s="265" customFormat="1" ht="48.75" customHeight="1">
      <c r="C24" s="299"/>
      <c r="D24" s="323"/>
      <c r="E24" s="323"/>
      <c r="F24" s="360"/>
      <c r="G24" s="360"/>
      <c r="H24" s="360"/>
      <c r="I24" s="360"/>
      <c r="J24" s="360"/>
      <c r="K24" s="360"/>
      <c r="L24" s="360"/>
      <c r="M24" s="360"/>
      <c r="N24" s="360"/>
      <c r="O24" s="360"/>
      <c r="P24" s="360"/>
      <c r="Q24" s="360"/>
      <c r="R24" s="360"/>
      <c r="S24" s="360"/>
    </row>
    <row r="25" spans="1:40" s="265" customFormat="1" ht="14.25" customHeight="1">
      <c r="A25" s="243"/>
      <c r="B25" s="243"/>
      <c r="C25" s="243" t="s">
        <v>602</v>
      </c>
      <c r="D25" s="243"/>
      <c r="E25" s="243"/>
      <c r="F25" s="243"/>
      <c r="G25" s="243"/>
      <c r="H25" s="243"/>
      <c r="I25" s="243"/>
      <c r="J25" s="243"/>
      <c r="K25" s="243"/>
      <c r="L25" s="243"/>
      <c r="M25" s="243"/>
      <c r="N25" s="243"/>
      <c r="O25" s="243"/>
      <c r="P25" s="243"/>
      <c r="Q25" s="243"/>
      <c r="R25" s="243"/>
      <c r="S25" s="243"/>
    </row>
    <row r="26" spans="1:40" s="265" customFormat="1" ht="45.75" customHeight="1">
      <c r="A26" s="241"/>
      <c r="B26" s="241"/>
      <c r="C26" s="241" t="s">
        <v>621</v>
      </c>
      <c r="D26" s="241"/>
      <c r="E26" s="241"/>
      <c r="F26" s="241"/>
      <c r="G26" s="241"/>
      <c r="H26" s="241"/>
      <c r="I26" s="241"/>
      <c r="J26" s="241"/>
      <c r="K26" s="241"/>
      <c r="L26" s="241"/>
      <c r="M26" s="241"/>
      <c r="N26" s="241"/>
      <c r="O26" s="241"/>
      <c r="P26" s="241"/>
      <c r="Q26" s="241"/>
      <c r="R26" s="241"/>
      <c r="S26" s="241"/>
    </row>
    <row r="27" spans="1:40" ht="19.5" customHeight="1">
      <c r="A27" s="269" t="s">
        <v>622</v>
      </c>
      <c r="B27" s="233"/>
      <c r="C27" s="233"/>
      <c r="D27" s="233"/>
      <c r="E27" s="233"/>
      <c r="F27" s="233"/>
      <c r="G27" s="233"/>
      <c r="H27" s="233"/>
      <c r="I27" s="233"/>
      <c r="J27" s="233"/>
      <c r="K27" s="233"/>
      <c r="L27" s="98"/>
      <c r="M27" s="98"/>
      <c r="N27" s="98"/>
      <c r="O27" s="98"/>
      <c r="P27" s="98"/>
      <c r="Q27" s="98"/>
      <c r="R27" s="98"/>
      <c r="S27" s="98"/>
    </row>
    <row r="28" spans="1:40" ht="28.5" customHeight="1">
      <c r="A28" s="269"/>
      <c r="B28" s="241" t="s">
        <v>623</v>
      </c>
      <c r="C28" s="241"/>
      <c r="D28" s="241"/>
      <c r="E28" s="241"/>
      <c r="F28" s="241"/>
      <c r="G28" s="241"/>
      <c r="H28" s="241"/>
      <c r="I28" s="241"/>
      <c r="J28" s="241"/>
      <c r="K28" s="241"/>
      <c r="L28" s="241"/>
      <c r="M28" s="241"/>
      <c r="N28" s="241"/>
      <c r="O28" s="241"/>
      <c r="P28" s="241"/>
      <c r="Q28" s="241"/>
      <c r="R28" s="241"/>
      <c r="S28" s="241"/>
      <c r="T28" s="466"/>
      <c r="U28" s="466"/>
      <c r="V28" s="466"/>
      <c r="W28" s="466"/>
      <c r="X28" s="466"/>
      <c r="Y28" s="466"/>
      <c r="Z28" s="466"/>
      <c r="AA28" s="466"/>
      <c r="AB28" s="466"/>
      <c r="AC28" s="466"/>
      <c r="AD28" s="466"/>
      <c r="AE28" s="466"/>
      <c r="AF28" s="466"/>
      <c r="AG28" s="466"/>
      <c r="AH28" s="466"/>
      <c r="AI28" s="466"/>
      <c r="AJ28" s="466"/>
      <c r="AK28" s="466"/>
      <c r="AL28" s="466"/>
      <c r="AM28" s="466"/>
      <c r="AN28" s="466"/>
    </row>
    <row r="29" spans="1:40" ht="20.25" customHeight="1">
      <c r="A29" s="269"/>
      <c r="B29" s="213" t="s">
        <v>628</v>
      </c>
      <c r="C29" s="213"/>
      <c r="D29" s="98"/>
      <c r="E29" s="98"/>
      <c r="F29" s="98"/>
      <c r="G29" s="381"/>
      <c r="H29" s="381"/>
      <c r="I29" s="381"/>
      <c r="J29" s="390"/>
      <c r="K29" s="390"/>
      <c r="L29" s="98"/>
      <c r="M29" s="98"/>
      <c r="N29" s="98"/>
      <c r="O29" s="98"/>
      <c r="P29" s="98"/>
      <c r="Q29" s="98"/>
      <c r="R29" s="98"/>
      <c r="S29" s="98"/>
    </row>
    <row r="30" spans="1:40" ht="38.25" customHeight="1">
      <c r="A30" s="270"/>
      <c r="B30" s="275"/>
      <c r="C30" s="300"/>
      <c r="D30" s="324" t="s">
        <v>630</v>
      </c>
      <c r="E30" s="344"/>
      <c r="F30" s="361"/>
      <c r="G30" s="382" t="s">
        <v>311</v>
      </c>
      <c r="H30" s="344"/>
      <c r="I30" s="361"/>
      <c r="J30" s="391" t="s">
        <v>633</v>
      </c>
      <c r="K30" s="396"/>
      <c r="L30" s="382" t="s">
        <v>636</v>
      </c>
      <c r="M30" s="344"/>
      <c r="N30" s="361"/>
      <c r="O30" s="382" t="s">
        <v>636</v>
      </c>
      <c r="P30" s="428"/>
      <c r="Q30" s="438"/>
      <c r="R30" s="98"/>
      <c r="S30" s="98"/>
    </row>
    <row r="31" spans="1:40" ht="9" customHeight="1">
      <c r="A31" s="270"/>
      <c r="B31" s="276" t="s">
        <v>107</v>
      </c>
      <c r="C31" s="301"/>
      <c r="D31" s="325"/>
      <c r="E31" s="345"/>
      <c r="F31" s="362"/>
      <c r="G31" s="325"/>
      <c r="H31" s="345"/>
      <c r="I31" s="362"/>
      <c r="J31" s="392"/>
      <c r="K31" s="397"/>
      <c r="L31" s="325"/>
      <c r="M31" s="345"/>
      <c r="N31" s="362"/>
      <c r="O31" s="325"/>
      <c r="P31" s="347"/>
      <c r="Q31" s="364"/>
      <c r="R31" s="447"/>
      <c r="S31" s="98"/>
    </row>
    <row r="32" spans="1:40" ht="22.5" customHeight="1">
      <c r="A32" s="270"/>
      <c r="B32" s="277"/>
      <c r="C32" s="302"/>
      <c r="D32" s="326" t="s">
        <v>277</v>
      </c>
      <c r="E32" s="346"/>
      <c r="F32" s="363" t="s">
        <v>424</v>
      </c>
      <c r="G32" s="326" t="s">
        <v>277</v>
      </c>
      <c r="H32" s="346"/>
      <c r="I32" s="363" t="s">
        <v>424</v>
      </c>
      <c r="J32" s="393"/>
      <c r="K32" s="398"/>
      <c r="L32" s="326" t="s">
        <v>277</v>
      </c>
      <c r="M32" s="346"/>
      <c r="N32" s="363" t="s">
        <v>424</v>
      </c>
      <c r="O32" s="326" t="s">
        <v>277</v>
      </c>
      <c r="P32" s="346"/>
      <c r="Q32" s="363" t="s">
        <v>424</v>
      </c>
      <c r="R32" s="447"/>
      <c r="S32" s="98"/>
    </row>
    <row r="33" spans="1:23" ht="6.75" customHeight="1">
      <c r="A33" s="270"/>
      <c r="B33" s="276" t="s">
        <v>66</v>
      </c>
      <c r="C33" s="301"/>
      <c r="D33" s="327"/>
      <c r="E33" s="347"/>
      <c r="F33" s="364"/>
      <c r="G33" s="327"/>
      <c r="H33" s="347"/>
      <c r="I33" s="364"/>
      <c r="J33" s="392"/>
      <c r="K33" s="397"/>
      <c r="L33" s="327"/>
      <c r="M33" s="347"/>
      <c r="N33" s="364"/>
      <c r="O33" s="327"/>
      <c r="P33" s="347"/>
      <c r="Q33" s="364"/>
      <c r="R33" s="447"/>
      <c r="S33" s="98"/>
    </row>
    <row r="34" spans="1:23" ht="22.5" customHeight="1">
      <c r="A34" s="270"/>
      <c r="B34" s="277"/>
      <c r="C34" s="302"/>
      <c r="D34" s="326" t="s">
        <v>277</v>
      </c>
      <c r="E34" s="346"/>
      <c r="F34" s="363" t="s">
        <v>424</v>
      </c>
      <c r="G34" s="326" t="s">
        <v>277</v>
      </c>
      <c r="H34" s="346"/>
      <c r="I34" s="363" t="s">
        <v>424</v>
      </c>
      <c r="J34" s="393"/>
      <c r="K34" s="398"/>
      <c r="L34" s="326" t="s">
        <v>277</v>
      </c>
      <c r="M34" s="346"/>
      <c r="N34" s="363" t="s">
        <v>424</v>
      </c>
      <c r="O34" s="326" t="s">
        <v>277</v>
      </c>
      <c r="P34" s="346"/>
      <c r="Q34" s="363" t="s">
        <v>424</v>
      </c>
      <c r="R34" s="447"/>
      <c r="S34" s="98"/>
    </row>
    <row r="35" spans="1:23" ht="6.75" customHeight="1">
      <c r="A35" s="270"/>
      <c r="B35" s="276" t="s">
        <v>645</v>
      </c>
      <c r="C35" s="301"/>
      <c r="D35" s="327"/>
      <c r="E35" s="347"/>
      <c r="F35" s="364"/>
      <c r="G35" s="327"/>
      <c r="H35" s="347"/>
      <c r="I35" s="364"/>
      <c r="J35" s="392"/>
      <c r="K35" s="397"/>
      <c r="L35" s="327"/>
      <c r="M35" s="347"/>
      <c r="N35" s="364"/>
      <c r="O35" s="327"/>
      <c r="P35" s="347"/>
      <c r="Q35" s="364"/>
      <c r="R35" s="447"/>
      <c r="S35" s="98"/>
    </row>
    <row r="36" spans="1:23" ht="22.5" customHeight="1">
      <c r="A36" s="270"/>
      <c r="B36" s="277"/>
      <c r="C36" s="302"/>
      <c r="D36" s="326" t="s">
        <v>277</v>
      </c>
      <c r="E36" s="346"/>
      <c r="F36" s="363" t="s">
        <v>424</v>
      </c>
      <c r="G36" s="326" t="s">
        <v>277</v>
      </c>
      <c r="H36" s="346"/>
      <c r="I36" s="363" t="s">
        <v>424</v>
      </c>
      <c r="J36" s="393"/>
      <c r="K36" s="398"/>
      <c r="L36" s="326" t="s">
        <v>277</v>
      </c>
      <c r="M36" s="346"/>
      <c r="N36" s="363" t="s">
        <v>424</v>
      </c>
      <c r="O36" s="326" t="s">
        <v>277</v>
      </c>
      <c r="P36" s="346"/>
      <c r="Q36" s="363" t="s">
        <v>424</v>
      </c>
      <c r="R36" s="447"/>
      <c r="S36" s="98"/>
    </row>
    <row r="37" spans="1:23" ht="9" customHeight="1">
      <c r="A37" s="270"/>
      <c r="B37" s="276" t="s">
        <v>647</v>
      </c>
      <c r="C37" s="301"/>
      <c r="D37" s="328"/>
      <c r="E37" s="348"/>
      <c r="F37" s="365"/>
      <c r="G37" s="328"/>
      <c r="H37" s="348"/>
      <c r="I37" s="365"/>
      <c r="J37" s="394"/>
      <c r="K37" s="399"/>
      <c r="L37" s="327"/>
      <c r="M37" s="347"/>
      <c r="N37" s="364"/>
      <c r="O37" s="327"/>
      <c r="P37" s="347"/>
      <c r="Q37" s="364"/>
      <c r="R37" s="447"/>
      <c r="S37" s="98"/>
    </row>
    <row r="38" spans="1:23" ht="22.5" customHeight="1">
      <c r="A38" s="270"/>
      <c r="B38" s="277"/>
      <c r="C38" s="302"/>
      <c r="D38" s="329" t="s">
        <v>277</v>
      </c>
      <c r="E38" s="349">
        <v>7</v>
      </c>
      <c r="F38" s="366" t="s">
        <v>424</v>
      </c>
      <c r="G38" s="329" t="s">
        <v>277</v>
      </c>
      <c r="H38" s="349">
        <v>11</v>
      </c>
      <c r="I38" s="366" t="s">
        <v>424</v>
      </c>
      <c r="J38" s="395">
        <f>H38-E38+1</f>
        <v>5</v>
      </c>
      <c r="K38" s="400"/>
      <c r="L38" s="326" t="s">
        <v>277</v>
      </c>
      <c r="M38" s="407"/>
      <c r="N38" s="363" t="s">
        <v>424</v>
      </c>
      <c r="O38" s="326" t="s">
        <v>277</v>
      </c>
      <c r="P38" s="407"/>
      <c r="Q38" s="363" t="s">
        <v>424</v>
      </c>
      <c r="R38" s="447"/>
      <c r="S38" s="98"/>
    </row>
    <row r="39" spans="1:23" ht="9" customHeight="1">
      <c r="A39" s="270"/>
      <c r="B39" s="276" t="s">
        <v>650</v>
      </c>
      <c r="C39" s="301"/>
      <c r="D39" s="327"/>
      <c r="E39" s="347"/>
      <c r="F39" s="364"/>
      <c r="G39" s="327"/>
      <c r="H39" s="347"/>
      <c r="I39" s="364"/>
      <c r="J39" s="392"/>
      <c r="K39" s="397"/>
      <c r="L39" s="327"/>
      <c r="M39" s="347"/>
      <c r="N39" s="364"/>
      <c r="O39" s="327"/>
      <c r="P39" s="347"/>
      <c r="Q39" s="364"/>
      <c r="R39" s="447"/>
      <c r="S39" s="98"/>
    </row>
    <row r="40" spans="1:23" ht="22.5" customHeight="1">
      <c r="A40" s="270"/>
      <c r="B40" s="277"/>
      <c r="C40" s="302"/>
      <c r="D40" s="326" t="s">
        <v>277</v>
      </c>
      <c r="E40" s="346"/>
      <c r="F40" s="363" t="s">
        <v>424</v>
      </c>
      <c r="G40" s="326" t="s">
        <v>277</v>
      </c>
      <c r="H40" s="346"/>
      <c r="I40" s="363" t="s">
        <v>424</v>
      </c>
      <c r="J40" s="393"/>
      <c r="K40" s="398"/>
      <c r="L40" s="326" t="s">
        <v>277</v>
      </c>
      <c r="M40" s="346"/>
      <c r="N40" s="363" t="s">
        <v>424</v>
      </c>
      <c r="O40" s="326" t="s">
        <v>277</v>
      </c>
      <c r="P40" s="346"/>
      <c r="Q40" s="363" t="s">
        <v>424</v>
      </c>
      <c r="R40" s="447"/>
      <c r="S40" s="98"/>
    </row>
    <row r="41" spans="1:23" s="7" customFormat="1" ht="36.75" customHeight="1">
      <c r="A41" s="269"/>
      <c r="B41" s="227" t="s">
        <v>653</v>
      </c>
      <c r="C41" s="288"/>
      <c r="D41" s="288"/>
      <c r="E41" s="288"/>
      <c r="F41" s="288"/>
      <c r="G41" s="288"/>
      <c r="H41" s="288"/>
      <c r="I41" s="288"/>
      <c r="J41" s="288"/>
      <c r="K41" s="288"/>
      <c r="L41" s="288"/>
      <c r="M41" s="288"/>
      <c r="N41" s="288"/>
      <c r="O41" s="288"/>
      <c r="P41" s="288"/>
      <c r="Q41" s="288"/>
      <c r="R41" s="448"/>
      <c r="S41" s="448"/>
      <c r="V41" s="468"/>
    </row>
    <row r="42" spans="1:23" ht="21" customHeight="1">
      <c r="A42" s="271"/>
      <c r="B42" s="278" t="s">
        <v>280</v>
      </c>
      <c r="C42" s="303"/>
      <c r="D42" s="330"/>
      <c r="E42" s="350"/>
      <c r="F42" s="350"/>
      <c r="G42" s="350"/>
      <c r="H42" s="350"/>
      <c r="I42" s="350"/>
      <c r="J42" s="350"/>
      <c r="K42" s="350"/>
      <c r="L42" s="350"/>
      <c r="M42" s="408"/>
      <c r="N42" s="408"/>
      <c r="O42" s="418" t="s">
        <v>654</v>
      </c>
      <c r="P42" s="429"/>
      <c r="Q42" s="439"/>
      <c r="R42" s="449" t="s">
        <v>403</v>
      </c>
      <c r="S42" s="458" t="s">
        <v>657</v>
      </c>
    </row>
    <row r="43" spans="1:23" ht="21" customHeight="1">
      <c r="A43" s="271"/>
      <c r="B43" s="279"/>
      <c r="C43" s="304"/>
      <c r="D43" s="331" t="s">
        <v>658</v>
      </c>
      <c r="E43" s="351"/>
      <c r="F43" s="367"/>
      <c r="G43" s="331" t="s">
        <v>661</v>
      </c>
      <c r="H43" s="351"/>
      <c r="I43" s="367"/>
      <c r="J43" s="331" t="s">
        <v>451</v>
      </c>
      <c r="K43" s="367"/>
      <c r="L43" s="331" t="s">
        <v>67</v>
      </c>
      <c r="M43" s="351"/>
      <c r="N43" s="367"/>
      <c r="O43" s="419"/>
      <c r="P43" s="419"/>
      <c r="Q43" s="440"/>
      <c r="R43" s="450"/>
      <c r="S43" s="459"/>
    </row>
    <row r="44" spans="1:23" ht="9" customHeight="1">
      <c r="A44" s="271"/>
      <c r="B44" s="280"/>
      <c r="C44" s="305" t="s">
        <v>667</v>
      </c>
      <c r="D44" s="332"/>
      <c r="E44" s="352"/>
      <c r="F44" s="368"/>
      <c r="G44" s="332"/>
      <c r="H44" s="352"/>
      <c r="I44" s="368"/>
      <c r="J44" s="332"/>
      <c r="K44" s="368"/>
      <c r="L44" s="401"/>
      <c r="M44" s="409"/>
      <c r="N44" s="413"/>
      <c r="O44" s="420"/>
      <c r="P44" s="430"/>
      <c r="Q44" s="441"/>
      <c r="R44" s="451"/>
      <c r="S44" s="460"/>
    </row>
    <row r="45" spans="1:23" ht="22.5" customHeight="1">
      <c r="A45" s="271"/>
      <c r="B45" s="280"/>
      <c r="C45" s="306"/>
      <c r="D45" s="333">
        <v>0</v>
      </c>
      <c r="E45" s="333"/>
      <c r="F45" s="369"/>
      <c r="G45" s="333">
        <v>0</v>
      </c>
      <c r="H45" s="333"/>
      <c r="I45" s="369"/>
      <c r="J45" s="333">
        <v>0</v>
      </c>
      <c r="K45" s="369"/>
      <c r="L45" s="402"/>
      <c r="M45" s="410"/>
      <c r="N45" s="414"/>
      <c r="O45" s="421">
        <f>SUM(D45,G45,J45)</f>
        <v>0</v>
      </c>
      <c r="P45" s="431"/>
      <c r="Q45" s="442"/>
      <c r="R45" s="452">
        <v>0</v>
      </c>
      <c r="S45" s="461">
        <v>0</v>
      </c>
    </row>
    <row r="46" spans="1:23" ht="9" customHeight="1">
      <c r="A46" s="271"/>
      <c r="B46" s="280"/>
      <c r="C46" s="307" t="s">
        <v>222</v>
      </c>
      <c r="D46" s="334"/>
      <c r="E46" s="353"/>
      <c r="F46" s="370"/>
      <c r="G46" s="334"/>
      <c r="H46" s="353"/>
      <c r="I46" s="370"/>
      <c r="J46" s="334"/>
      <c r="K46" s="370"/>
      <c r="L46" s="334"/>
      <c r="M46" s="353"/>
      <c r="N46" s="370"/>
      <c r="O46" s="334">
        <f>SUM(D46:N46)</f>
        <v>0</v>
      </c>
      <c r="P46" s="353"/>
      <c r="Q46" s="370"/>
      <c r="R46" s="453"/>
      <c r="S46" s="462"/>
    </row>
    <row r="47" spans="1:23" ht="22.5" customHeight="1">
      <c r="A47" s="271"/>
      <c r="B47" s="280"/>
      <c r="C47" s="308"/>
      <c r="D47" s="335">
        <f>'別紙１④'!$E$63/100</f>
        <v>419.62</v>
      </c>
      <c r="E47" s="335"/>
      <c r="F47" s="371"/>
      <c r="G47" s="335">
        <f>'別紙１④'!$J$63/100</f>
        <v>0</v>
      </c>
      <c r="H47" s="335"/>
      <c r="I47" s="371"/>
      <c r="J47" s="335">
        <f>'別紙１④'!$O$63/100</f>
        <v>0</v>
      </c>
      <c r="K47" s="371"/>
      <c r="L47" s="335">
        <f>'別紙１④'!$T$63/100</f>
        <v>0</v>
      </c>
      <c r="M47" s="335"/>
      <c r="N47" s="335"/>
      <c r="O47" s="422">
        <f>'別紙１④'!$C$63/100</f>
        <v>419.62</v>
      </c>
      <c r="P47" s="432"/>
      <c r="Q47" s="443"/>
      <c r="R47" s="454">
        <f>SUMIFS('別紙２①'!$F$18:$F$64,'別紙２①'!$Q$18:$Q$64,"荒廃農地")/100</f>
        <v>0</v>
      </c>
      <c r="S47" s="463">
        <f>'別紙１④'!$I$63+'別紙１④'!$N$63+'別紙１④'!$S$63+'別紙１④'!$X$63+'別紙１④'!$T$71+'別紙１④'!$S$80+'別紙１④'!$S$88+'別紙１④'!$P$110+'別紙１④'!$P$119</f>
        <v>558295</v>
      </c>
      <c r="W47" s="469"/>
    </row>
    <row r="48" spans="1:23" ht="73.150000000000006" customHeight="1">
      <c r="A48" s="271"/>
      <c r="B48" s="280"/>
      <c r="C48" s="309"/>
      <c r="D48" s="336" t="s">
        <v>502</v>
      </c>
      <c r="E48" s="354"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 xml:space="preserve">急傾斜
緩傾斜
</v>
      </c>
      <c r="F48" s="372"/>
      <c r="G48" s="336" t="s">
        <v>502</v>
      </c>
      <c r="H48" s="354"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 xml:space="preserve">
</v>
      </c>
      <c r="I48" s="372"/>
      <c r="J48" s="336" t="s">
        <v>502</v>
      </c>
      <c r="K48" s="354"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 xml:space="preserve">
</v>
      </c>
      <c r="L48" s="336" t="s">
        <v>502</v>
      </c>
      <c r="M48" s="354" t="str">
        <f>IF('別紙１④'!T56&gt;0,'別紙１④'!U56,"")&amp;CHAR(10)&amp;IF('別紙１④'!T57&gt;0,'別紙１④'!U57,"")&amp;CHAR(10)&amp;IF('別紙１④'!T58&gt;0,'別紙１④'!U58,"")&amp;CHAR(10)&amp;IF('別紙１④'!T59&gt;0,'別紙１④'!U59,"")&amp;CHAR(10)&amp;IF('別紙１④'!T60&gt;0,'別紙１④'!U60,"")</f>
        <v xml:space="preserve">
</v>
      </c>
      <c r="N48" s="372"/>
      <c r="O48" s="423"/>
      <c r="P48" s="335"/>
      <c r="Q48" s="371"/>
      <c r="R48" s="455"/>
      <c r="S48" s="464"/>
    </row>
    <row r="49" spans="1:39" ht="10.5" customHeight="1">
      <c r="A49" s="271"/>
      <c r="B49" s="281" t="s">
        <v>669</v>
      </c>
      <c r="C49" s="310" t="s">
        <v>99</v>
      </c>
      <c r="D49" s="337">
        <v>0</v>
      </c>
      <c r="E49" s="355"/>
      <c r="F49" s="355"/>
      <c r="G49" s="355"/>
      <c r="H49" s="355"/>
      <c r="I49" s="355"/>
      <c r="J49" s="355"/>
      <c r="K49" s="355"/>
      <c r="L49" s="355"/>
      <c r="M49" s="355"/>
      <c r="N49" s="355"/>
      <c r="O49" s="355"/>
      <c r="P49" s="355"/>
      <c r="Q49" s="355"/>
      <c r="R49" s="456"/>
      <c r="S49" s="465"/>
    </row>
    <row r="50" spans="1:39" ht="24" customHeight="1">
      <c r="A50" s="271"/>
      <c r="B50" s="282"/>
      <c r="C50" s="311"/>
      <c r="D50" s="338">
        <v>0</v>
      </c>
      <c r="E50" s="356"/>
      <c r="F50" s="356"/>
      <c r="G50" s="356"/>
      <c r="H50" s="356"/>
      <c r="I50" s="356"/>
      <c r="J50" s="356"/>
      <c r="K50" s="356"/>
      <c r="L50" s="356"/>
      <c r="M50" s="356"/>
      <c r="N50" s="356"/>
      <c r="O50" s="356"/>
      <c r="P50" s="356"/>
      <c r="Q50" s="356"/>
      <c r="R50" s="457"/>
      <c r="S50" s="461">
        <v>0</v>
      </c>
    </row>
    <row r="51" spans="1:39" ht="63" customHeight="1">
      <c r="A51" s="271"/>
      <c r="B51" s="283" t="s">
        <v>670</v>
      </c>
      <c r="C51" s="283"/>
      <c r="D51" s="283"/>
      <c r="E51" s="283"/>
      <c r="F51" s="283"/>
      <c r="G51" s="283"/>
      <c r="H51" s="283"/>
      <c r="I51" s="283"/>
      <c r="J51" s="283"/>
      <c r="K51" s="283"/>
      <c r="L51" s="283"/>
      <c r="M51" s="283"/>
      <c r="N51" s="283"/>
      <c r="O51" s="283"/>
      <c r="P51" s="283"/>
      <c r="Q51" s="283"/>
      <c r="R51" s="283"/>
      <c r="S51" s="283"/>
      <c r="T51" s="467"/>
      <c r="U51" s="467"/>
      <c r="V51" s="467"/>
      <c r="W51" s="467"/>
      <c r="X51" s="467"/>
      <c r="Y51" s="467"/>
      <c r="Z51" s="467"/>
      <c r="AA51" s="467"/>
      <c r="AB51" s="467"/>
      <c r="AC51" s="467"/>
      <c r="AD51" s="467"/>
      <c r="AE51" s="467"/>
      <c r="AF51" s="467"/>
      <c r="AG51" s="467"/>
      <c r="AH51" s="467"/>
      <c r="AI51" s="467"/>
      <c r="AJ51" s="467"/>
      <c r="AK51" s="467"/>
      <c r="AL51" s="467"/>
      <c r="AM51" s="467"/>
    </row>
    <row r="52" spans="1:39" s="265" customFormat="1" ht="23.25" customHeight="1">
      <c r="A52" s="272"/>
      <c r="B52" s="284" t="s">
        <v>538</v>
      </c>
      <c r="C52" s="312"/>
      <c r="D52" s="312"/>
      <c r="E52" s="312"/>
      <c r="F52" s="373"/>
      <c r="G52" s="383" t="s">
        <v>71</v>
      </c>
      <c r="H52" s="383"/>
      <c r="I52" s="383"/>
      <c r="J52" s="383" t="s">
        <v>118</v>
      </c>
      <c r="K52" s="383"/>
      <c r="L52" s="403" t="s">
        <v>671</v>
      </c>
      <c r="M52" s="411"/>
      <c r="N52" s="415"/>
      <c r="O52" s="424"/>
      <c r="P52" s="424"/>
      <c r="Q52" s="243"/>
      <c r="R52" s="243"/>
      <c r="S52" s="243"/>
    </row>
    <row r="53" spans="1:39" s="265" customFormat="1" ht="9" customHeight="1">
      <c r="A53" s="272"/>
      <c r="B53" s="285"/>
      <c r="C53" s="313"/>
      <c r="D53" s="313"/>
      <c r="E53" s="313"/>
      <c r="F53" s="374"/>
      <c r="G53" s="384"/>
      <c r="H53" s="384"/>
      <c r="I53" s="384"/>
      <c r="J53" s="384"/>
      <c r="K53" s="384"/>
      <c r="L53" s="404"/>
      <c r="M53" s="404"/>
      <c r="N53" s="404"/>
      <c r="O53" s="425"/>
      <c r="P53" s="425"/>
      <c r="Q53" s="243"/>
      <c r="R53" s="243"/>
      <c r="S53" s="243"/>
    </row>
    <row r="54" spans="1:39" s="265" customFormat="1" ht="22.5" customHeight="1">
      <c r="A54" s="272"/>
      <c r="B54" s="285"/>
      <c r="C54" s="313"/>
      <c r="D54" s="313"/>
      <c r="E54" s="313"/>
      <c r="F54" s="374"/>
      <c r="G54" s="385">
        <v>0</v>
      </c>
      <c r="H54" s="385"/>
      <c r="I54" s="387"/>
      <c r="J54" s="387">
        <v>0</v>
      </c>
      <c r="K54" s="387"/>
      <c r="L54" s="405">
        <v>0</v>
      </c>
      <c r="M54" s="412"/>
      <c r="N54" s="416"/>
      <c r="O54" s="426"/>
      <c r="P54" s="426"/>
      <c r="Q54" s="243"/>
      <c r="R54" s="243"/>
      <c r="S54" s="243"/>
    </row>
    <row r="55" spans="1:39" s="265" customFormat="1" ht="9" customHeight="1">
      <c r="A55" s="272"/>
      <c r="B55" s="285"/>
      <c r="C55" s="314" t="s">
        <v>674</v>
      </c>
      <c r="D55" s="339"/>
      <c r="E55" s="339"/>
      <c r="F55" s="375"/>
      <c r="G55" s="386"/>
      <c r="H55" s="386"/>
      <c r="I55" s="386"/>
      <c r="J55" s="386"/>
      <c r="K55" s="386"/>
      <c r="L55" s="406"/>
      <c r="M55" s="406"/>
      <c r="N55" s="406"/>
      <c r="O55" s="427"/>
      <c r="P55" s="427"/>
      <c r="Q55" s="243"/>
      <c r="R55" s="243"/>
      <c r="S55" s="243"/>
    </row>
    <row r="56" spans="1:39" s="265" customFormat="1" ht="22.5" customHeight="1">
      <c r="A56" s="272"/>
      <c r="B56" s="286"/>
      <c r="C56" s="315"/>
      <c r="D56" s="340"/>
      <c r="E56" s="340"/>
      <c r="F56" s="376"/>
      <c r="G56" s="387">
        <v>0</v>
      </c>
      <c r="H56" s="387"/>
      <c r="I56" s="387"/>
      <c r="J56" s="387">
        <v>0</v>
      </c>
      <c r="K56" s="387"/>
      <c r="L56" s="405">
        <v>0</v>
      </c>
      <c r="M56" s="412"/>
      <c r="N56" s="416"/>
      <c r="O56" s="426"/>
      <c r="P56" s="426"/>
      <c r="Q56" s="243"/>
      <c r="R56" s="243"/>
      <c r="S56" s="243"/>
    </row>
    <row r="57" spans="1:39" s="265" customFormat="1" ht="18" customHeight="1">
      <c r="A57" s="272"/>
      <c r="B57" s="287" t="s">
        <v>677</v>
      </c>
      <c r="C57" s="287"/>
      <c r="D57" s="287"/>
      <c r="E57" s="287"/>
      <c r="F57" s="287"/>
      <c r="G57" s="287"/>
      <c r="H57" s="287"/>
      <c r="I57" s="287"/>
      <c r="J57" s="287"/>
      <c r="K57" s="287"/>
      <c r="L57" s="287"/>
      <c r="M57" s="287"/>
      <c r="N57" s="287"/>
      <c r="O57" s="287"/>
      <c r="P57" s="287"/>
      <c r="Q57" s="287"/>
      <c r="R57" s="287"/>
      <c r="S57" s="287"/>
    </row>
    <row r="58" spans="1:39" ht="18.600000000000001" customHeight="1">
      <c r="A58" s="267"/>
      <c r="B58" s="288" t="s">
        <v>668</v>
      </c>
      <c r="C58" s="267"/>
      <c r="D58" s="267"/>
      <c r="E58" s="267"/>
      <c r="F58" s="267"/>
      <c r="G58" s="267"/>
      <c r="H58" s="267"/>
      <c r="I58" s="267"/>
      <c r="J58" s="267"/>
      <c r="K58" s="267"/>
      <c r="L58" s="267"/>
      <c r="M58" s="267"/>
      <c r="N58" s="267"/>
      <c r="O58" s="267"/>
      <c r="P58" s="267"/>
      <c r="Q58" s="267"/>
      <c r="R58" s="267"/>
      <c r="S58" s="267"/>
    </row>
    <row r="59" spans="1:39" s="266" customFormat="1" ht="17.45" customHeight="1">
      <c r="A59" s="273"/>
      <c r="B59" s="289" t="s">
        <v>124</v>
      </c>
      <c r="C59" s="289"/>
      <c r="D59" s="289"/>
      <c r="E59" s="289"/>
      <c r="F59" s="289"/>
      <c r="G59" s="289"/>
      <c r="H59" s="289"/>
      <c r="I59" s="289"/>
      <c r="J59" s="289"/>
      <c r="K59" s="289"/>
      <c r="L59" s="289"/>
      <c r="M59" s="289"/>
      <c r="N59" s="289"/>
      <c r="O59" s="289"/>
      <c r="P59" s="289"/>
      <c r="Q59" s="289"/>
      <c r="R59" s="289"/>
      <c r="S59" s="289"/>
    </row>
    <row r="60" spans="1:39" ht="18.600000000000001" customHeight="1">
      <c r="A60" s="267"/>
      <c r="B60" s="288" t="s">
        <v>537</v>
      </c>
      <c r="C60" s="267"/>
      <c r="D60" s="267"/>
      <c r="E60" s="267"/>
      <c r="F60" s="267"/>
      <c r="G60" s="267"/>
      <c r="H60" s="267"/>
      <c r="I60" s="267"/>
      <c r="J60" s="267"/>
      <c r="K60" s="267"/>
      <c r="L60" s="267"/>
      <c r="M60" s="267"/>
      <c r="N60" s="267"/>
      <c r="O60" s="267"/>
      <c r="P60" s="267"/>
      <c r="Q60" s="267"/>
      <c r="R60" s="267"/>
      <c r="S60" s="267"/>
    </row>
    <row r="61" spans="1:39" ht="31.5" customHeight="1">
      <c r="A61" s="273"/>
      <c r="B61" s="290" t="s">
        <v>548</v>
      </c>
      <c r="C61" s="316"/>
      <c r="D61" s="316"/>
      <c r="E61" s="316"/>
      <c r="F61" s="316"/>
      <c r="G61" s="316"/>
      <c r="H61" s="316"/>
      <c r="I61" s="316"/>
      <c r="J61" s="316"/>
      <c r="K61" s="316"/>
      <c r="L61" s="316"/>
      <c r="M61" s="316"/>
      <c r="N61" s="316"/>
      <c r="O61" s="316"/>
      <c r="P61" s="316"/>
      <c r="Q61" s="316"/>
      <c r="R61" s="316"/>
      <c r="S61" s="316"/>
    </row>
    <row r="62" spans="1:39" ht="18.600000000000001" customHeight="1">
      <c r="A62" s="267"/>
      <c r="B62" s="288" t="s">
        <v>679</v>
      </c>
      <c r="C62" s="267"/>
      <c r="D62" s="288"/>
      <c r="E62" s="288"/>
      <c r="F62" s="288"/>
      <c r="G62" s="288"/>
      <c r="H62" s="288"/>
      <c r="I62" s="288"/>
      <c r="J62" s="288"/>
      <c r="K62" s="288"/>
      <c r="L62" s="288"/>
      <c r="M62" s="288"/>
      <c r="N62" s="288"/>
      <c r="O62" s="288"/>
      <c r="P62" s="288"/>
      <c r="Q62" s="288"/>
      <c r="R62" s="267"/>
      <c r="S62" s="267"/>
    </row>
    <row r="63" spans="1:39" ht="30" customHeight="1">
      <c r="A63" s="267"/>
      <c r="B63" s="291" t="s">
        <v>682</v>
      </c>
      <c r="C63" s="291"/>
      <c r="D63" s="291"/>
      <c r="E63" s="291"/>
      <c r="F63" s="291"/>
      <c r="G63" s="267"/>
      <c r="H63" s="267"/>
      <c r="I63" s="267"/>
      <c r="J63" s="267"/>
      <c r="K63" s="267"/>
      <c r="L63" s="267"/>
      <c r="M63" s="267"/>
      <c r="N63" s="267"/>
      <c r="O63" s="267"/>
      <c r="P63" s="267"/>
      <c r="Q63" s="267"/>
      <c r="R63" s="267"/>
      <c r="S63" s="267"/>
    </row>
    <row r="64" spans="1:39" ht="9" customHeight="1">
      <c r="A64" s="267"/>
      <c r="B64" s="292">
        <f>O44+O46-D64</f>
        <v>0</v>
      </c>
      <c r="C64" s="317"/>
      <c r="D64" s="317"/>
      <c r="E64" s="317"/>
      <c r="F64" s="377"/>
      <c r="G64" s="267"/>
      <c r="H64" s="267"/>
      <c r="I64" s="267"/>
      <c r="J64" s="267"/>
      <c r="K64" s="267"/>
      <c r="L64" s="267"/>
      <c r="M64" s="267"/>
      <c r="N64" s="267"/>
      <c r="O64" s="267"/>
      <c r="P64" s="267"/>
      <c r="Q64" s="267"/>
      <c r="R64" s="267"/>
      <c r="S64" s="267"/>
    </row>
    <row r="65" spans="1:39" ht="22.5" customHeight="1">
      <c r="A65" s="267"/>
      <c r="B65" s="293"/>
      <c r="C65" s="293"/>
      <c r="D65" s="293"/>
      <c r="E65" s="293"/>
      <c r="F65" s="293"/>
      <c r="G65" s="240"/>
      <c r="H65" s="240"/>
      <c r="I65" s="240"/>
      <c r="J65" s="240"/>
      <c r="K65" s="240"/>
      <c r="L65" s="240"/>
      <c r="M65" s="240"/>
      <c r="N65" s="240"/>
      <c r="O65" s="240"/>
      <c r="P65" s="240"/>
      <c r="Q65" s="240"/>
      <c r="R65" s="240"/>
      <c r="S65" s="240"/>
      <c r="T65" s="466"/>
      <c r="U65" s="466"/>
      <c r="V65" s="466"/>
      <c r="W65" s="466"/>
      <c r="X65" s="466"/>
    </row>
    <row r="66" spans="1:39" ht="15" customHeight="1">
      <c r="B66" s="64"/>
      <c r="C66" s="64"/>
      <c r="D66" s="64"/>
      <c r="E66" s="64"/>
      <c r="F66" s="64"/>
      <c r="G66" s="64"/>
      <c r="H66" s="64"/>
      <c r="I66" s="64"/>
      <c r="J66" s="64"/>
      <c r="K66" s="64"/>
      <c r="L66" s="64"/>
      <c r="M66" s="64"/>
      <c r="N66" s="64"/>
      <c r="O66" s="64"/>
      <c r="P66" s="64"/>
      <c r="Q66" s="64"/>
      <c r="R66" s="64"/>
      <c r="S66" s="64"/>
      <c r="T66" s="466"/>
      <c r="U66" s="466"/>
      <c r="V66" s="466"/>
      <c r="W66" s="466"/>
      <c r="X66" s="466"/>
      <c r="Y66" s="466"/>
      <c r="Z66" s="466"/>
      <c r="AA66" s="466"/>
      <c r="AB66" s="466"/>
      <c r="AC66" s="466"/>
      <c r="AD66" s="466"/>
      <c r="AE66" s="466"/>
      <c r="AF66" s="466"/>
      <c r="AG66" s="466"/>
      <c r="AH66" s="466"/>
      <c r="AI66" s="466"/>
      <c r="AJ66" s="466"/>
      <c r="AK66" s="466"/>
      <c r="AL66" s="466"/>
      <c r="AM66" s="466"/>
    </row>
    <row r="67" spans="1:39" ht="27.75" customHeight="1">
      <c r="B67" s="240" t="s">
        <v>684</v>
      </c>
      <c r="C67" s="240"/>
      <c r="D67" s="240"/>
      <c r="E67" s="240"/>
      <c r="F67" s="240"/>
      <c r="G67" s="240"/>
      <c r="H67" s="240"/>
      <c r="I67" s="240"/>
      <c r="J67" s="240"/>
      <c r="K67" s="240"/>
      <c r="L67" s="240"/>
      <c r="M67" s="240"/>
      <c r="N67" s="240"/>
      <c r="O67" s="240"/>
      <c r="P67" s="240"/>
      <c r="Q67" s="240"/>
      <c r="R67" s="240"/>
      <c r="S67" s="240"/>
      <c r="T67" s="466"/>
      <c r="U67" s="466"/>
      <c r="V67" s="466"/>
      <c r="W67" s="466"/>
      <c r="X67" s="466"/>
      <c r="Y67" s="466"/>
      <c r="Z67" s="466"/>
      <c r="AA67" s="466"/>
      <c r="AB67" s="466"/>
      <c r="AC67" s="466"/>
      <c r="AD67" s="466"/>
      <c r="AE67" s="466"/>
      <c r="AF67" s="466"/>
      <c r="AG67" s="466"/>
      <c r="AH67" s="466"/>
      <c r="AI67" s="466"/>
      <c r="AJ67" s="466"/>
      <c r="AK67" s="466"/>
      <c r="AL67" s="466"/>
      <c r="AM67" s="466"/>
    </row>
    <row r="68" spans="1:39" ht="15" customHeight="1">
      <c r="B68" s="294"/>
      <c r="C68" s="243"/>
      <c r="D68" s="299"/>
      <c r="E68" s="299"/>
      <c r="F68" s="299"/>
      <c r="G68" s="299"/>
      <c r="H68" s="299"/>
      <c r="I68" s="299"/>
      <c r="J68" s="299"/>
      <c r="K68" s="299"/>
      <c r="L68" s="299"/>
      <c r="M68" s="299"/>
      <c r="N68" s="299"/>
      <c r="O68" s="299"/>
      <c r="P68" s="299"/>
      <c r="Q68" s="299"/>
      <c r="R68" s="299"/>
      <c r="S68" s="299"/>
    </row>
    <row r="69" spans="1:39" ht="24.75" customHeight="1">
      <c r="B69" s="241"/>
      <c r="C69" s="241"/>
      <c r="D69" s="241"/>
      <c r="E69" s="241"/>
      <c r="F69" s="241"/>
      <c r="G69" s="241"/>
      <c r="H69" s="241"/>
      <c r="I69" s="241"/>
      <c r="J69" s="241"/>
      <c r="K69" s="241"/>
      <c r="L69" s="241"/>
      <c r="M69" s="241"/>
      <c r="N69" s="241"/>
      <c r="O69" s="241"/>
      <c r="P69" s="241"/>
      <c r="Q69" s="241"/>
      <c r="R69" s="241"/>
      <c r="S69" s="241"/>
      <c r="T69" s="466"/>
      <c r="U69" s="466"/>
      <c r="V69" s="466"/>
      <c r="W69" s="466"/>
      <c r="X69" s="466"/>
      <c r="Y69" s="466"/>
      <c r="Z69" s="466"/>
      <c r="AA69" s="466"/>
      <c r="AB69" s="466"/>
      <c r="AC69" s="466"/>
      <c r="AD69" s="466"/>
      <c r="AE69" s="466"/>
      <c r="AF69" s="466"/>
      <c r="AG69" s="466"/>
      <c r="AH69" s="466"/>
      <c r="AI69" s="466"/>
      <c r="AJ69" s="466"/>
      <c r="AK69" s="466"/>
      <c r="AL69" s="466"/>
      <c r="AM69" s="466"/>
    </row>
    <row r="106" spans="2:21" ht="22.5" customHeight="1">
      <c r="B106" s="295"/>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R2:S2"/>
    <mergeCell ref="B4:S4"/>
    <mergeCell ref="D6:F6"/>
    <mergeCell ref="G6:Q6"/>
    <mergeCell ref="D7:F7"/>
    <mergeCell ref="G7:Q7"/>
    <mergeCell ref="D9:F9"/>
    <mergeCell ref="G9:Q9"/>
    <mergeCell ref="D10:F10"/>
    <mergeCell ref="G10:Q10"/>
    <mergeCell ref="D12:F12"/>
    <mergeCell ref="G12:Q12"/>
    <mergeCell ref="D13:F13"/>
    <mergeCell ref="G13:Q13"/>
    <mergeCell ref="E16:R16"/>
    <mergeCell ref="E19:Q19"/>
    <mergeCell ref="E20:Q20"/>
    <mergeCell ref="E21:Q21"/>
    <mergeCell ref="E22:Q22"/>
    <mergeCell ref="C26:S26"/>
    <mergeCell ref="B28:S28"/>
    <mergeCell ref="B30:C30"/>
    <mergeCell ref="D30:F30"/>
    <mergeCell ref="G30:I30"/>
    <mergeCell ref="J30:K30"/>
    <mergeCell ref="L30:N30"/>
    <mergeCell ref="O30:Q30"/>
    <mergeCell ref="D31:F31"/>
    <mergeCell ref="G31:I31"/>
    <mergeCell ref="J31:K31"/>
    <mergeCell ref="L31:N31"/>
    <mergeCell ref="O31:Q31"/>
    <mergeCell ref="J32:K32"/>
    <mergeCell ref="D33:F33"/>
    <mergeCell ref="G33:I33"/>
    <mergeCell ref="J33:K33"/>
    <mergeCell ref="L33:N33"/>
    <mergeCell ref="O33:Q33"/>
    <mergeCell ref="J34:K34"/>
    <mergeCell ref="D35:F35"/>
    <mergeCell ref="G35:I35"/>
    <mergeCell ref="J35:K35"/>
    <mergeCell ref="L35:N35"/>
    <mergeCell ref="O35:Q35"/>
    <mergeCell ref="J36:K36"/>
    <mergeCell ref="D37:F37"/>
    <mergeCell ref="G37:I37"/>
    <mergeCell ref="J37:K37"/>
    <mergeCell ref="L37:N37"/>
    <mergeCell ref="O37:Q37"/>
    <mergeCell ref="J38:K38"/>
    <mergeCell ref="D39:F39"/>
    <mergeCell ref="G39:I39"/>
    <mergeCell ref="J39:K39"/>
    <mergeCell ref="L39:N39"/>
    <mergeCell ref="O39:Q39"/>
    <mergeCell ref="J40:K40"/>
    <mergeCell ref="D43:F43"/>
    <mergeCell ref="G43:I43"/>
    <mergeCell ref="J43:K43"/>
    <mergeCell ref="L43:N43"/>
    <mergeCell ref="D44:F44"/>
    <mergeCell ref="G44:I44"/>
    <mergeCell ref="J44:K44"/>
    <mergeCell ref="D45:F45"/>
    <mergeCell ref="G45:I45"/>
    <mergeCell ref="J45:K45"/>
    <mergeCell ref="O45:Q45"/>
    <mergeCell ref="D46:F46"/>
    <mergeCell ref="G46:I46"/>
    <mergeCell ref="J46:K46"/>
    <mergeCell ref="L46:N46"/>
    <mergeCell ref="O46:Q46"/>
    <mergeCell ref="D47:F47"/>
    <mergeCell ref="G47:I47"/>
    <mergeCell ref="J47:K47"/>
    <mergeCell ref="L47:N47"/>
    <mergeCell ref="E48:F48"/>
    <mergeCell ref="H48:I48"/>
    <mergeCell ref="M48:N48"/>
    <mergeCell ref="D49:R49"/>
    <mergeCell ref="D50:R50"/>
    <mergeCell ref="B51:S51"/>
    <mergeCell ref="G52:I52"/>
    <mergeCell ref="J52:K52"/>
    <mergeCell ref="L52:N52"/>
    <mergeCell ref="G53:I53"/>
    <mergeCell ref="J53:K53"/>
    <mergeCell ref="L53:N53"/>
    <mergeCell ref="G54:I54"/>
    <mergeCell ref="J54:K54"/>
    <mergeCell ref="L54:N54"/>
    <mergeCell ref="G55:I55"/>
    <mergeCell ref="J55:K55"/>
    <mergeCell ref="L55:N55"/>
    <mergeCell ref="G56:I56"/>
    <mergeCell ref="J56:K56"/>
    <mergeCell ref="L56:N56"/>
    <mergeCell ref="B57:S57"/>
    <mergeCell ref="B59:S59"/>
    <mergeCell ref="B61:S61"/>
    <mergeCell ref="B63:F63"/>
    <mergeCell ref="B64:F64"/>
    <mergeCell ref="B65:F65"/>
    <mergeCell ref="B66:S66"/>
    <mergeCell ref="B67:S67"/>
    <mergeCell ref="B69:S69"/>
    <mergeCell ref="B31:C32"/>
    <mergeCell ref="B33:C34"/>
    <mergeCell ref="B35:C36"/>
    <mergeCell ref="B37:C38"/>
    <mergeCell ref="B39:C40"/>
    <mergeCell ref="B42:C43"/>
    <mergeCell ref="O42:Q43"/>
    <mergeCell ref="R42:R43"/>
    <mergeCell ref="S42:S43"/>
    <mergeCell ref="C44:C45"/>
    <mergeCell ref="L44:N45"/>
    <mergeCell ref="C46:C48"/>
    <mergeCell ref="O47:Q48"/>
    <mergeCell ref="R47:R48"/>
    <mergeCell ref="S47:S48"/>
    <mergeCell ref="B49:B50"/>
    <mergeCell ref="C49:C50"/>
    <mergeCell ref="B52:F54"/>
    <mergeCell ref="C55:F56"/>
  </mergeCells>
  <phoneticPr fontId="7"/>
  <dataValidations count="6">
    <dataValidation imeMode="off" allowBlank="1" showDropDown="0" showInputMessage="1" showErrorMessage="1" sqref="R47 L55:P55 L53:P53 G53:K56 D44:K45 R44:S45 S50"/>
    <dataValidation imeMode="hiragana" allowBlank="1" showDropDown="0" showInputMessage="1" showErrorMessage="1" sqref="G12:Q12 G9:Q9 G6:Q6"/>
    <dataValidation type="list" allowBlank="1" showDropDown="0" showInputMessage="1" showErrorMessage="1" prompt="7~11を選択" sqref="P38 P32 P34 P36 P40 E38 H38 M38 E32 H32 M32 E34 H34 M34 E36 H36 M36 E40 H40 M40">
      <formula1>"7,8,9,10,11"</formula1>
    </dataValidation>
    <dataValidation allowBlank="1" showDropDown="0" showInputMessage="1" showErrorMessage="1" prompt="自動入力" sqref="J38:K38 J32:K32 J34:K34 J36:K36 J40:K40"/>
    <dataValidation type="list" allowBlank="1" showDropDown="0" showInputMessage="1" showErrorMessage="1" prompt="該当する場合「☑」を選択" sqref="D22">
      <formula1>"□,☑"</formula1>
    </dataValidation>
    <dataValidation type="list" allowBlank="1" showDropDown="0" showInputMessage="1" showErrorMessage="1" prompt="下記リストから選択" sqref="R19:R22">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usePrinterDefaults="1"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CCFFCC"/>
  </sheetPr>
  <dimension ref="A1:H31"/>
  <sheetViews>
    <sheetView showGridLines="0" view="pageBreakPreview" zoomScale="73" zoomScaleNormal="55" zoomScaleSheetLayoutView="73" workbookViewId="0"/>
  </sheetViews>
  <sheetFormatPr defaultColWidth="4.875" defaultRowHeight="18.75"/>
  <cols>
    <col min="1" max="1" width="2.25" style="1" customWidth="1"/>
    <col min="2" max="2" width="4.125" style="1" customWidth="1"/>
    <col min="3" max="3" width="25.875" style="1" customWidth="1"/>
    <col min="4" max="4" width="4.875" style="1"/>
    <col min="5" max="5" width="25.875" style="1" customWidth="1"/>
    <col min="6" max="6" width="4.875" style="1"/>
    <col min="7" max="7" width="25.875" style="1" customWidth="1"/>
    <col min="8" max="8" width="34.375" style="1" customWidth="1"/>
    <col min="9" max="9" width="3.125" style="1" customWidth="1"/>
    <col min="10" max="247" width="9" style="1" customWidth="1"/>
    <col min="248" max="248" width="2.25" style="1" customWidth="1"/>
    <col min="249" max="249" width="4.875" style="1"/>
    <col min="250" max="250" width="25.875" style="1" customWidth="1"/>
    <col min="251" max="251" width="4.875" style="1"/>
    <col min="252" max="252" width="25.875" style="1" customWidth="1"/>
    <col min="253" max="253" width="4.875" style="1"/>
    <col min="254" max="254" width="25.875" style="1" customWidth="1"/>
    <col min="255" max="16384" width="4.875" style="1"/>
  </cols>
  <sheetData>
    <row r="1" spans="1:8">
      <c r="A1" s="267"/>
      <c r="B1" s="267" t="s">
        <v>685</v>
      </c>
      <c r="C1" s="267"/>
      <c r="D1" s="267"/>
      <c r="E1" s="267"/>
      <c r="F1" s="267"/>
      <c r="G1" s="267"/>
      <c r="H1" s="267"/>
    </row>
    <row r="2" spans="1:8">
      <c r="A2" s="267"/>
      <c r="B2" s="472" t="s">
        <v>212</v>
      </c>
      <c r="C2" s="476"/>
      <c r="D2" s="476"/>
      <c r="E2" s="476"/>
      <c r="F2" s="476"/>
      <c r="G2" s="476"/>
      <c r="H2" s="476" t="s">
        <v>687</v>
      </c>
    </row>
    <row r="3" spans="1:8" s="470" customFormat="1" ht="24" customHeight="1">
      <c r="A3" s="97"/>
      <c r="B3" s="473" t="str">
        <f>'別紙１①'!D19</f>
        <v>□</v>
      </c>
      <c r="C3" s="97" t="s">
        <v>689</v>
      </c>
      <c r="D3" s="482" t="str">
        <f>'別紙１①'!D20</f>
        <v>☑</v>
      </c>
      <c r="E3" s="97" t="s">
        <v>693</v>
      </c>
      <c r="F3" s="482" t="str">
        <f>'別紙１①'!D21</f>
        <v>□</v>
      </c>
      <c r="G3" s="97" t="s">
        <v>695</v>
      </c>
      <c r="H3" s="487" t="str">
        <f>はじめに!D5&amp;""</f>
        <v>〇〇集落協定</v>
      </c>
    </row>
    <row r="4" spans="1:8" s="295" customFormat="1" ht="14.25" customHeight="1">
      <c r="A4" s="471"/>
      <c r="B4" s="474"/>
      <c r="C4" s="477"/>
      <c r="D4" s="483"/>
      <c r="E4" s="477"/>
      <c r="F4" s="483"/>
      <c r="G4" s="477"/>
      <c r="H4" s="488"/>
    </row>
    <row r="5" spans="1:8">
      <c r="B5" s="475"/>
      <c r="C5" s="478"/>
      <c r="D5" s="484"/>
      <c r="E5" s="484"/>
      <c r="F5" s="484"/>
      <c r="G5" s="484"/>
      <c r="H5" s="489"/>
    </row>
    <row r="6" spans="1:8">
      <c r="B6" s="475"/>
      <c r="C6" s="479" t="s">
        <v>1348</v>
      </c>
      <c r="D6" s="485"/>
      <c r="E6" s="485"/>
      <c r="F6" s="485"/>
      <c r="G6" s="485"/>
      <c r="H6" s="490"/>
    </row>
    <row r="7" spans="1:8">
      <c r="B7" s="475"/>
      <c r="C7" s="480"/>
      <c r="D7" s="485"/>
      <c r="E7" s="485"/>
      <c r="F7" s="485"/>
      <c r="G7" s="485"/>
      <c r="H7" s="490"/>
    </row>
    <row r="8" spans="1:8">
      <c r="B8" s="475"/>
      <c r="C8" s="480"/>
      <c r="D8" s="485"/>
      <c r="E8" s="485"/>
      <c r="F8" s="485"/>
      <c r="G8" s="485"/>
      <c r="H8" s="490"/>
    </row>
    <row r="9" spans="1:8">
      <c r="B9" s="475"/>
      <c r="C9" s="480"/>
      <c r="D9" s="485"/>
      <c r="E9" s="485"/>
      <c r="F9" s="485"/>
      <c r="G9" s="485"/>
      <c r="H9" s="490"/>
    </row>
    <row r="10" spans="1:8">
      <c r="B10" s="475"/>
      <c r="C10" s="480"/>
      <c r="D10" s="485"/>
      <c r="E10" s="485"/>
      <c r="F10" s="485"/>
      <c r="G10" s="485"/>
      <c r="H10" s="490"/>
    </row>
    <row r="11" spans="1:8">
      <c r="B11" s="475"/>
      <c r="C11" s="480"/>
      <c r="D11" s="485"/>
      <c r="E11" s="485"/>
      <c r="F11" s="485"/>
      <c r="G11" s="485"/>
      <c r="H11" s="490"/>
    </row>
    <row r="12" spans="1:8">
      <c r="B12" s="475"/>
      <c r="C12" s="480"/>
      <c r="D12" s="485"/>
      <c r="E12" s="485"/>
      <c r="F12" s="485"/>
      <c r="G12" s="485"/>
      <c r="H12" s="490"/>
    </row>
    <row r="13" spans="1:8">
      <c r="B13" s="475"/>
      <c r="C13" s="480"/>
      <c r="D13" s="485"/>
      <c r="E13" s="485"/>
      <c r="F13" s="485"/>
      <c r="G13" s="485"/>
      <c r="H13" s="490"/>
    </row>
    <row r="14" spans="1:8">
      <c r="B14" s="475"/>
      <c r="C14" s="480"/>
      <c r="D14" s="485"/>
      <c r="E14" s="485"/>
      <c r="F14" s="485"/>
      <c r="G14" s="485"/>
      <c r="H14" s="490"/>
    </row>
    <row r="15" spans="1:8">
      <c r="B15" s="475"/>
      <c r="C15" s="480"/>
      <c r="D15" s="485"/>
      <c r="E15" s="485"/>
      <c r="F15" s="485"/>
      <c r="G15" s="485"/>
      <c r="H15" s="490"/>
    </row>
    <row r="16" spans="1:8">
      <c r="B16" s="475"/>
      <c r="C16" s="480"/>
      <c r="D16" s="485"/>
      <c r="E16" s="485"/>
      <c r="F16" s="485"/>
      <c r="G16" s="485"/>
      <c r="H16" s="490"/>
    </row>
    <row r="17" spans="2:8">
      <c r="B17" s="475"/>
      <c r="C17" s="480"/>
      <c r="D17" s="485"/>
      <c r="E17" s="485"/>
      <c r="F17" s="485"/>
      <c r="G17" s="485"/>
      <c r="H17" s="490"/>
    </row>
    <row r="18" spans="2:8">
      <c r="B18" s="475"/>
      <c r="C18" s="480"/>
      <c r="D18" s="485"/>
      <c r="E18" s="485"/>
      <c r="F18" s="485"/>
      <c r="G18" s="485"/>
      <c r="H18" s="490"/>
    </row>
    <row r="19" spans="2:8">
      <c r="B19" s="475"/>
      <c r="C19" s="480"/>
      <c r="D19" s="485"/>
      <c r="E19" s="485"/>
      <c r="F19" s="485"/>
      <c r="G19" s="485"/>
      <c r="H19" s="490"/>
    </row>
    <row r="20" spans="2:8">
      <c r="B20" s="475"/>
      <c r="C20" s="480"/>
      <c r="D20" s="485"/>
      <c r="E20" s="485"/>
      <c r="F20" s="485"/>
      <c r="G20" s="485"/>
      <c r="H20" s="490"/>
    </row>
    <row r="21" spans="2:8">
      <c r="B21" s="475"/>
      <c r="C21" s="480"/>
      <c r="D21" s="485"/>
      <c r="E21" s="485"/>
      <c r="F21" s="485"/>
      <c r="G21" s="485"/>
      <c r="H21" s="490"/>
    </row>
    <row r="22" spans="2:8">
      <c r="B22" s="475"/>
      <c r="C22" s="480"/>
      <c r="D22" s="485"/>
      <c r="E22" s="485"/>
      <c r="F22" s="485"/>
      <c r="G22" s="485"/>
      <c r="H22" s="490"/>
    </row>
    <row r="23" spans="2:8">
      <c r="B23" s="475"/>
      <c r="C23" s="480"/>
      <c r="D23" s="485"/>
      <c r="E23" s="485"/>
      <c r="F23" s="485"/>
      <c r="G23" s="485"/>
      <c r="H23" s="490"/>
    </row>
    <row r="24" spans="2:8">
      <c r="B24" s="475"/>
      <c r="C24" s="480"/>
      <c r="D24" s="485"/>
      <c r="E24" s="485"/>
      <c r="F24" s="485"/>
      <c r="G24" s="485"/>
      <c r="H24" s="490"/>
    </row>
    <row r="25" spans="2:8">
      <c r="B25" s="475"/>
      <c r="C25" s="480"/>
      <c r="D25" s="485"/>
      <c r="E25" s="485"/>
      <c r="F25" s="485"/>
      <c r="G25" s="485"/>
      <c r="H25" s="490"/>
    </row>
    <row r="26" spans="2:8">
      <c r="B26" s="475"/>
      <c r="C26" s="480"/>
      <c r="D26" s="485"/>
      <c r="E26" s="485"/>
      <c r="F26" s="485"/>
      <c r="G26" s="485"/>
      <c r="H26" s="490"/>
    </row>
    <row r="27" spans="2:8">
      <c r="B27" s="475"/>
      <c r="C27" s="480"/>
      <c r="D27" s="485"/>
      <c r="E27" s="485"/>
      <c r="F27" s="485"/>
      <c r="G27" s="485"/>
      <c r="H27" s="490"/>
    </row>
    <row r="28" spans="2:8">
      <c r="B28" s="475"/>
      <c r="C28" s="480"/>
      <c r="D28" s="485"/>
      <c r="E28" s="485"/>
      <c r="F28" s="485"/>
      <c r="G28" s="485"/>
      <c r="H28" s="490"/>
    </row>
    <row r="29" spans="2:8">
      <c r="B29" s="475"/>
      <c r="C29" s="480"/>
      <c r="D29" s="485"/>
      <c r="E29" s="485"/>
      <c r="F29" s="485"/>
      <c r="G29" s="485"/>
      <c r="H29" s="490"/>
    </row>
    <row r="30" spans="2:8">
      <c r="B30" s="475"/>
      <c r="C30" s="480"/>
      <c r="D30" s="485"/>
      <c r="E30" s="485"/>
      <c r="F30" s="485"/>
      <c r="G30" s="485"/>
      <c r="H30" s="490"/>
    </row>
    <row r="31" spans="2:8">
      <c r="B31" s="475"/>
      <c r="C31" s="481"/>
      <c r="D31" s="486"/>
      <c r="E31" s="486"/>
      <c r="F31" s="486"/>
      <c r="G31" s="486"/>
      <c r="H31" s="491"/>
    </row>
  </sheetData>
  <phoneticPr fontId="7"/>
  <printOptions horizontalCentered="1"/>
  <pageMargins left="0.19685039370078741" right="0.19685039370078741" top="0.55118110236220474" bottom="0.35433070866141736" header="0.31496062992125984" footer="0.31496062992125984"/>
  <pageSetup paperSize="9" fitToWidth="0"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CCFFCC"/>
    <pageSetUpPr fitToPage="1"/>
  </sheetPr>
  <dimension ref="A1:AK60"/>
  <sheetViews>
    <sheetView showGridLines="0" view="pageBreakPreview" zoomScale="70" zoomScaleSheetLayoutView="70" workbookViewId="0"/>
  </sheetViews>
  <sheetFormatPr defaultColWidth="5.625" defaultRowHeight="28.5"/>
  <cols>
    <col min="1" max="1" width="17.375" style="492" customWidth="1"/>
    <col min="2" max="2" width="32.625" style="492" customWidth="1"/>
    <col min="3" max="3" width="41.625" style="492" customWidth="1"/>
    <col min="4" max="7" width="6" style="492" customWidth="1"/>
    <col min="8" max="9" width="10.375" style="492" customWidth="1"/>
    <col min="10" max="10" width="5.875" style="493" customWidth="1"/>
    <col min="11" max="11" width="11.125" style="492" customWidth="1"/>
    <col min="12" max="14" width="5.375" style="492" customWidth="1"/>
    <col min="15" max="35" width="5.625" style="492"/>
    <col min="36" max="36" width="5.625" style="493"/>
    <col min="37" max="254" width="5.625" style="492"/>
    <col min="255" max="256" width="7.375" style="492" customWidth="1"/>
    <col min="257" max="510" width="5.625" style="492"/>
    <col min="511" max="512" width="7.375" style="492" customWidth="1"/>
    <col min="513" max="766" width="5.625" style="492"/>
    <col min="767" max="768" width="7.375" style="492" customWidth="1"/>
    <col min="769" max="1022" width="5.625" style="492"/>
    <col min="1023" max="1024" width="7.375" style="492" customWidth="1"/>
    <col min="1025" max="1278" width="5.625" style="492"/>
    <col min="1279" max="1280" width="7.375" style="492" customWidth="1"/>
    <col min="1281" max="1534" width="5.625" style="492"/>
    <col min="1535" max="1536" width="7.375" style="492" customWidth="1"/>
    <col min="1537" max="1790" width="5.625" style="492"/>
    <col min="1791" max="1792" width="7.375" style="492" customWidth="1"/>
    <col min="1793" max="2046" width="5.625" style="492"/>
    <col min="2047" max="2048" width="7.375" style="492" customWidth="1"/>
    <col min="2049" max="2302" width="5.625" style="492"/>
    <col min="2303" max="2304" width="7.375" style="492" customWidth="1"/>
    <col min="2305" max="2558" width="5.625" style="492"/>
    <col min="2559" max="2560" width="7.375" style="492" customWidth="1"/>
    <col min="2561" max="2814" width="5.625" style="492"/>
    <col min="2815" max="2816" width="7.375" style="492" customWidth="1"/>
    <col min="2817" max="3070" width="5.625" style="492"/>
    <col min="3071" max="3072" width="7.375" style="492" customWidth="1"/>
    <col min="3073" max="3326" width="5.625" style="492"/>
    <col min="3327" max="3328" width="7.375" style="492" customWidth="1"/>
    <col min="3329" max="3582" width="5.625" style="492"/>
    <col min="3583" max="3584" width="7.375" style="492" customWidth="1"/>
    <col min="3585" max="3838" width="5.625" style="492"/>
    <col min="3839" max="3840" width="7.375" style="492" customWidth="1"/>
    <col min="3841" max="4094" width="5.625" style="492"/>
    <col min="4095" max="4096" width="7.375" style="492" customWidth="1"/>
    <col min="4097" max="4350" width="5.625" style="492"/>
    <col min="4351" max="4352" width="7.375" style="492" customWidth="1"/>
    <col min="4353" max="4606" width="5.625" style="492"/>
    <col min="4607" max="4608" width="7.375" style="492" customWidth="1"/>
    <col min="4609" max="4862" width="5.625" style="492"/>
    <col min="4863" max="4864" width="7.375" style="492" customWidth="1"/>
    <col min="4865" max="5118" width="5.625" style="492"/>
    <col min="5119" max="5120" width="7.375" style="492" customWidth="1"/>
    <col min="5121" max="5374" width="5.625" style="492"/>
    <col min="5375" max="5376" width="7.375" style="492" customWidth="1"/>
    <col min="5377" max="5630" width="5.625" style="492"/>
    <col min="5631" max="5632" width="7.375" style="492" customWidth="1"/>
    <col min="5633" max="5886" width="5.625" style="492"/>
    <col min="5887" max="5888" width="7.375" style="492" customWidth="1"/>
    <col min="5889" max="6142" width="5.625" style="492"/>
    <col min="6143" max="6144" width="7.375" style="492" customWidth="1"/>
    <col min="6145" max="6398" width="5.625" style="492"/>
    <col min="6399" max="6400" width="7.375" style="492" customWidth="1"/>
    <col min="6401" max="6654" width="5.625" style="492"/>
    <col min="6655" max="6656" width="7.375" style="492" customWidth="1"/>
    <col min="6657" max="6910" width="5.625" style="492"/>
    <col min="6911" max="6912" width="7.375" style="492" customWidth="1"/>
    <col min="6913" max="7166" width="5.625" style="492"/>
    <col min="7167" max="7168" width="7.375" style="492" customWidth="1"/>
    <col min="7169" max="7422" width="5.625" style="492"/>
    <col min="7423" max="7424" width="7.375" style="492" customWidth="1"/>
    <col min="7425" max="7678" width="5.625" style="492"/>
    <col min="7679" max="7680" width="7.375" style="492" customWidth="1"/>
    <col min="7681" max="7934" width="5.625" style="492"/>
    <col min="7935" max="7936" width="7.375" style="492" customWidth="1"/>
    <col min="7937" max="8190" width="5.625" style="492"/>
    <col min="8191" max="8192" width="7.375" style="492" customWidth="1"/>
    <col min="8193" max="8446" width="5.625" style="492"/>
    <col min="8447" max="8448" width="7.375" style="492" customWidth="1"/>
    <col min="8449" max="8702" width="5.625" style="492"/>
    <col min="8703" max="8704" width="7.375" style="492" customWidth="1"/>
    <col min="8705" max="8958" width="5.625" style="492"/>
    <col min="8959" max="8960" width="7.375" style="492" customWidth="1"/>
    <col min="8961" max="9214" width="5.625" style="492"/>
    <col min="9215" max="9216" width="7.375" style="492" customWidth="1"/>
    <col min="9217" max="9470" width="5.625" style="492"/>
    <col min="9471" max="9472" width="7.375" style="492" customWidth="1"/>
    <col min="9473" max="9726" width="5.625" style="492"/>
    <col min="9727" max="9728" width="7.375" style="492" customWidth="1"/>
    <col min="9729" max="9982" width="5.625" style="492"/>
    <col min="9983" max="9984" width="7.375" style="492" customWidth="1"/>
    <col min="9985" max="10238" width="5.625" style="492"/>
    <col min="10239" max="10240" width="7.375" style="492" customWidth="1"/>
    <col min="10241" max="10494" width="5.625" style="492"/>
    <col min="10495" max="10496" width="7.375" style="492" customWidth="1"/>
    <col min="10497" max="10750" width="5.625" style="492"/>
    <col min="10751" max="10752" width="7.375" style="492" customWidth="1"/>
    <col min="10753" max="11006" width="5.625" style="492"/>
    <col min="11007" max="11008" width="7.375" style="492" customWidth="1"/>
    <col min="11009" max="11262" width="5.625" style="492"/>
    <col min="11263" max="11264" width="7.375" style="492" customWidth="1"/>
    <col min="11265" max="11518" width="5.625" style="492"/>
    <col min="11519" max="11520" width="7.375" style="492" customWidth="1"/>
    <col min="11521" max="11774" width="5.625" style="492"/>
    <col min="11775" max="11776" width="7.375" style="492" customWidth="1"/>
    <col min="11777" max="12030" width="5.625" style="492"/>
    <col min="12031" max="12032" width="7.375" style="492" customWidth="1"/>
    <col min="12033" max="12286" width="5.625" style="492"/>
    <col min="12287" max="12288" width="7.375" style="492" customWidth="1"/>
    <col min="12289" max="12542" width="5.625" style="492"/>
    <col min="12543" max="12544" width="7.375" style="492" customWidth="1"/>
    <col min="12545" max="12798" width="5.625" style="492"/>
    <col min="12799" max="12800" width="7.375" style="492" customWidth="1"/>
    <col min="12801" max="13054" width="5.625" style="492"/>
    <col min="13055" max="13056" width="7.375" style="492" customWidth="1"/>
    <col min="13057" max="13310" width="5.625" style="492"/>
    <col min="13311" max="13312" width="7.375" style="492" customWidth="1"/>
    <col min="13313" max="13566" width="5.625" style="492"/>
    <col min="13567" max="13568" width="7.375" style="492" customWidth="1"/>
    <col min="13569" max="13822" width="5.625" style="492"/>
    <col min="13823" max="13824" width="7.375" style="492" customWidth="1"/>
    <col min="13825" max="14078" width="5.625" style="492"/>
    <col min="14079" max="14080" width="7.375" style="492" customWidth="1"/>
    <col min="14081" max="14334" width="5.625" style="492"/>
    <col min="14335" max="14336" width="7.375" style="492" customWidth="1"/>
    <col min="14337" max="14590" width="5.625" style="492"/>
    <col min="14591" max="14592" width="7.375" style="492" customWidth="1"/>
    <col min="14593" max="14846" width="5.625" style="492"/>
    <col min="14847" max="14848" width="7.375" style="492" customWidth="1"/>
    <col min="14849" max="15102" width="5.625" style="492"/>
    <col min="15103" max="15104" width="7.375" style="492" customWidth="1"/>
    <col min="15105" max="15358" width="5.625" style="492"/>
    <col min="15359" max="15360" width="7.375" style="492" customWidth="1"/>
    <col min="15361" max="15614" width="5.625" style="492"/>
    <col min="15615" max="15616" width="7.375" style="492" customWidth="1"/>
    <col min="15617" max="15870" width="5.625" style="492"/>
    <col min="15871" max="15872" width="7.375" style="492" customWidth="1"/>
    <col min="15873" max="16126" width="5.625" style="492"/>
    <col min="16127" max="16128" width="7.375" style="492" customWidth="1"/>
    <col min="16129" max="16384" width="5.625" style="492"/>
  </cols>
  <sheetData>
    <row r="1" spans="1:37" ht="36.75" customHeight="1">
      <c r="A1" s="496" t="s">
        <v>697</v>
      </c>
      <c r="B1" s="515"/>
      <c r="C1" s="515"/>
      <c r="D1" s="515"/>
      <c r="E1" s="515"/>
      <c r="F1" s="515"/>
      <c r="G1" s="515"/>
      <c r="H1" s="515"/>
      <c r="I1" s="515"/>
    </row>
    <row r="2" spans="1:37" ht="28.5" customHeight="1">
      <c r="A2" s="497" t="s">
        <v>699</v>
      </c>
      <c r="B2" s="497"/>
      <c r="C2" s="497"/>
      <c r="D2" s="497"/>
      <c r="E2" s="497"/>
      <c r="F2" s="497"/>
      <c r="G2" s="497"/>
      <c r="H2" s="497"/>
      <c r="I2" s="497"/>
      <c r="J2" s="555"/>
      <c r="K2" s="560"/>
      <c r="L2" s="560"/>
      <c r="M2" s="560"/>
      <c r="N2" s="560"/>
      <c r="O2" s="560"/>
    </row>
    <row r="3" spans="1:37" ht="28.5" customHeight="1">
      <c r="A3" s="498"/>
      <c r="B3" s="516"/>
      <c r="C3" s="516"/>
      <c r="D3" s="516"/>
      <c r="E3" s="516"/>
      <c r="F3" s="516"/>
      <c r="G3" s="516"/>
      <c r="H3" s="540">
        <f>参４_申請!E3</f>
        <v>45898</v>
      </c>
      <c r="I3" s="550"/>
      <c r="J3" s="555"/>
      <c r="K3" s="560"/>
      <c r="L3" s="560"/>
      <c r="M3" s="560"/>
      <c r="N3" s="560"/>
      <c r="O3" s="560"/>
    </row>
    <row r="4" spans="1:37" ht="39.75" customHeight="1">
      <c r="A4" s="499" t="s">
        <v>701</v>
      </c>
      <c r="B4" s="517" t="s">
        <v>702</v>
      </c>
      <c r="C4" s="499" t="s">
        <v>359</v>
      </c>
      <c r="D4" s="528" t="s">
        <v>257</v>
      </c>
      <c r="E4" s="534"/>
      <c r="F4" s="536"/>
      <c r="G4" s="537" t="s">
        <v>705</v>
      </c>
      <c r="H4" s="541"/>
      <c r="I4" s="551"/>
      <c r="J4" s="537" t="s">
        <v>650</v>
      </c>
      <c r="K4" s="561"/>
      <c r="L4" s="561"/>
      <c r="M4" s="561"/>
      <c r="N4" s="571"/>
      <c r="O4" s="572"/>
    </row>
    <row r="5" spans="1:37" ht="39.75" customHeight="1">
      <c r="A5" s="500"/>
      <c r="B5" s="500"/>
      <c r="C5" s="500"/>
      <c r="D5" s="529"/>
      <c r="E5" s="517" t="s">
        <v>170</v>
      </c>
      <c r="F5" s="517" t="s">
        <v>666</v>
      </c>
      <c r="G5" s="538"/>
      <c r="H5" s="542" t="s">
        <v>170</v>
      </c>
      <c r="I5" s="542" t="s">
        <v>401</v>
      </c>
      <c r="J5" s="538"/>
      <c r="K5" s="562" t="s">
        <v>707</v>
      </c>
      <c r="L5" s="568" t="s">
        <v>709</v>
      </c>
      <c r="M5" s="541"/>
      <c r="N5" s="551"/>
      <c r="O5" s="572"/>
    </row>
    <row r="6" spans="1:37" ht="63.75" customHeight="1">
      <c r="A6" s="501"/>
      <c r="B6" s="501"/>
      <c r="C6" s="501"/>
      <c r="D6" s="530"/>
      <c r="E6" s="535"/>
      <c r="F6" s="535"/>
      <c r="G6" s="539"/>
      <c r="H6" s="542"/>
      <c r="I6" s="542"/>
      <c r="J6" s="556"/>
      <c r="K6" s="562"/>
      <c r="L6" s="569" t="s">
        <v>713</v>
      </c>
      <c r="M6" s="570" t="s">
        <v>717</v>
      </c>
      <c r="N6" s="570" t="s">
        <v>617</v>
      </c>
      <c r="O6" s="560"/>
    </row>
    <row r="7" spans="1:37" ht="27" customHeight="1">
      <c r="A7" s="502" t="s">
        <v>719</v>
      </c>
      <c r="B7" s="502" t="s">
        <v>725</v>
      </c>
      <c r="C7" s="525" t="s">
        <v>1911</v>
      </c>
      <c r="D7" s="531"/>
      <c r="E7" s="531"/>
      <c r="F7" s="531"/>
      <c r="G7" s="502" t="s">
        <v>727</v>
      </c>
      <c r="H7" s="543" t="s">
        <v>730</v>
      </c>
      <c r="I7" s="543" t="s">
        <v>561</v>
      </c>
      <c r="J7" s="557"/>
      <c r="K7" s="563"/>
      <c r="L7" s="566"/>
      <c r="M7" s="566"/>
      <c r="N7" s="566"/>
      <c r="AJ7" s="493" t="s">
        <v>418</v>
      </c>
      <c r="AK7" s="574"/>
    </row>
    <row r="8" spans="1:37" ht="27" customHeight="1">
      <c r="A8" s="502" t="s">
        <v>732</v>
      </c>
      <c r="B8" s="502" t="s">
        <v>725</v>
      </c>
      <c r="C8" s="525" t="s">
        <v>1631</v>
      </c>
      <c r="D8" s="531"/>
      <c r="E8" s="531"/>
      <c r="F8" s="531"/>
      <c r="G8" s="502" t="s">
        <v>727</v>
      </c>
      <c r="H8" s="544" t="s">
        <v>372</v>
      </c>
      <c r="I8" s="544" t="s">
        <v>33</v>
      </c>
      <c r="J8" s="557"/>
      <c r="K8" s="564"/>
      <c r="L8" s="566"/>
      <c r="M8" s="566"/>
      <c r="N8" s="566"/>
      <c r="AJ8" s="493" t="s">
        <v>418</v>
      </c>
      <c r="AK8" s="574"/>
    </row>
    <row r="9" spans="1:37" ht="27" customHeight="1">
      <c r="A9" s="502" t="s">
        <v>735</v>
      </c>
      <c r="B9" s="502" t="s">
        <v>725</v>
      </c>
      <c r="C9" s="525" t="s">
        <v>1916</v>
      </c>
      <c r="D9" s="531"/>
      <c r="E9" s="531"/>
      <c r="F9" s="531"/>
      <c r="G9" s="502" t="s">
        <v>727</v>
      </c>
      <c r="H9" s="544" t="s">
        <v>372</v>
      </c>
      <c r="I9" s="544" t="s">
        <v>224</v>
      </c>
      <c r="J9" s="557"/>
      <c r="K9" s="564"/>
      <c r="L9" s="566"/>
      <c r="M9" s="566"/>
      <c r="N9" s="566"/>
      <c r="AJ9" s="493" t="s">
        <v>418</v>
      </c>
      <c r="AK9" s="574"/>
    </row>
    <row r="10" spans="1:37" ht="27" customHeight="1">
      <c r="A10" s="502"/>
      <c r="B10" s="502" t="s">
        <v>1928</v>
      </c>
      <c r="C10" s="525" t="s">
        <v>1804</v>
      </c>
      <c r="D10" s="531"/>
      <c r="E10" s="531"/>
      <c r="F10" s="531"/>
      <c r="G10" s="502" t="s">
        <v>727</v>
      </c>
      <c r="H10" s="544" t="s">
        <v>738</v>
      </c>
      <c r="I10" s="544" t="s">
        <v>652</v>
      </c>
      <c r="J10" s="557"/>
      <c r="K10" s="564"/>
      <c r="L10" s="566"/>
      <c r="M10" s="566"/>
      <c r="N10" s="566"/>
      <c r="AJ10" s="493" t="s">
        <v>418</v>
      </c>
      <c r="AK10" s="574"/>
    </row>
    <row r="11" spans="1:37" ht="27" customHeight="1">
      <c r="A11" s="502"/>
      <c r="B11" s="502" t="s">
        <v>1929</v>
      </c>
      <c r="C11" s="525" t="s">
        <v>836</v>
      </c>
      <c r="D11" s="531"/>
      <c r="E11" s="531"/>
      <c r="F11" s="531"/>
      <c r="G11" s="502" t="s">
        <v>727</v>
      </c>
      <c r="H11" s="544" t="s">
        <v>738</v>
      </c>
      <c r="I11" s="544" t="s">
        <v>652</v>
      </c>
      <c r="J11" s="557"/>
      <c r="K11" s="564"/>
      <c r="L11" s="566"/>
      <c r="M11" s="566"/>
      <c r="N11" s="566"/>
      <c r="AJ11" s="493" t="s">
        <v>418</v>
      </c>
      <c r="AK11" s="574"/>
    </row>
    <row r="12" spans="1:37" ht="27" customHeight="1">
      <c r="A12" s="502"/>
      <c r="B12" s="502" t="s">
        <v>828</v>
      </c>
      <c r="C12" s="525" t="s">
        <v>1418</v>
      </c>
      <c r="D12" s="531"/>
      <c r="E12" s="531"/>
      <c r="F12" s="531"/>
      <c r="G12" s="502" t="s">
        <v>727</v>
      </c>
      <c r="H12" s="544" t="s">
        <v>151</v>
      </c>
      <c r="I12" s="544" t="s">
        <v>652</v>
      </c>
      <c r="J12" s="557"/>
      <c r="K12" s="564"/>
      <c r="L12" s="566"/>
      <c r="M12" s="566"/>
      <c r="N12" s="566"/>
      <c r="AJ12" s="493" t="s">
        <v>418</v>
      </c>
      <c r="AK12" s="574"/>
    </row>
    <row r="13" spans="1:37" ht="27" customHeight="1">
      <c r="A13" s="502"/>
      <c r="B13" s="502" t="s">
        <v>1930</v>
      </c>
      <c r="C13" s="525" t="s">
        <v>1917</v>
      </c>
      <c r="D13" s="531"/>
      <c r="E13" s="531"/>
      <c r="F13" s="531"/>
      <c r="G13" s="502" t="s">
        <v>727</v>
      </c>
      <c r="H13" s="544" t="s">
        <v>374</v>
      </c>
      <c r="I13" s="544" t="s">
        <v>652</v>
      </c>
      <c r="J13" s="557"/>
      <c r="K13" s="564"/>
      <c r="L13" s="566"/>
      <c r="M13" s="566"/>
      <c r="N13" s="566"/>
      <c r="AJ13" s="493" t="s">
        <v>418</v>
      </c>
      <c r="AK13" s="574"/>
    </row>
    <row r="14" spans="1:37" ht="27" customHeight="1">
      <c r="A14" s="502"/>
      <c r="B14" s="502" t="s">
        <v>725</v>
      </c>
      <c r="C14" s="525" t="s">
        <v>1918</v>
      </c>
      <c r="D14" s="531"/>
      <c r="E14" s="531"/>
      <c r="F14" s="531"/>
      <c r="G14" s="502" t="s">
        <v>727</v>
      </c>
      <c r="H14" s="544" t="s">
        <v>730</v>
      </c>
      <c r="I14" s="544" t="s">
        <v>1256</v>
      </c>
      <c r="J14" s="557"/>
      <c r="K14" s="564"/>
      <c r="L14" s="566"/>
      <c r="M14" s="566"/>
      <c r="N14" s="566"/>
      <c r="AJ14" s="493" t="s">
        <v>418</v>
      </c>
      <c r="AK14" s="574"/>
    </row>
    <row r="15" spans="1:37" ht="27" customHeight="1">
      <c r="A15" s="502"/>
      <c r="B15" s="502" t="s">
        <v>940</v>
      </c>
      <c r="C15" s="525" t="s">
        <v>1919</v>
      </c>
      <c r="D15" s="531"/>
      <c r="E15" s="531"/>
      <c r="F15" s="531"/>
      <c r="G15" s="502" t="s">
        <v>727</v>
      </c>
      <c r="H15" s="544" t="s">
        <v>102</v>
      </c>
      <c r="I15" s="544" t="s">
        <v>652</v>
      </c>
      <c r="J15" s="557"/>
      <c r="K15" s="564"/>
      <c r="L15" s="566"/>
      <c r="M15" s="566"/>
      <c r="N15" s="566"/>
      <c r="AJ15" s="493" t="s">
        <v>418</v>
      </c>
      <c r="AK15" s="574"/>
    </row>
    <row r="16" spans="1:37" ht="27" customHeight="1">
      <c r="A16" s="502"/>
      <c r="B16" s="502" t="s">
        <v>1931</v>
      </c>
      <c r="C16" s="525" t="s">
        <v>1830</v>
      </c>
      <c r="D16" s="531"/>
      <c r="E16" s="531"/>
      <c r="F16" s="531"/>
      <c r="G16" s="502" t="s">
        <v>727</v>
      </c>
      <c r="H16" s="544" t="s">
        <v>206</v>
      </c>
      <c r="I16" s="544" t="s">
        <v>652</v>
      </c>
      <c r="J16" s="557"/>
      <c r="K16" s="564"/>
      <c r="L16" s="566"/>
      <c r="M16" s="566"/>
      <c r="N16" s="566"/>
      <c r="AJ16" s="493" t="s">
        <v>418</v>
      </c>
      <c r="AK16" s="574"/>
    </row>
    <row r="17" spans="1:37" ht="27" customHeight="1">
      <c r="A17" s="502"/>
      <c r="B17" s="502" t="s">
        <v>725</v>
      </c>
      <c r="C17" s="525" t="s">
        <v>125</v>
      </c>
      <c r="D17" s="531"/>
      <c r="E17" s="531"/>
      <c r="F17" s="531"/>
      <c r="G17" s="502" t="s">
        <v>727</v>
      </c>
      <c r="H17" s="544" t="s">
        <v>740</v>
      </c>
      <c r="I17" s="544" t="s">
        <v>1256</v>
      </c>
      <c r="J17" s="557"/>
      <c r="K17" s="564"/>
      <c r="L17" s="566"/>
      <c r="M17" s="566"/>
      <c r="N17" s="566"/>
      <c r="AJ17" s="493" t="s">
        <v>418</v>
      </c>
      <c r="AK17" s="574"/>
    </row>
    <row r="18" spans="1:37" ht="27" customHeight="1">
      <c r="A18" s="502"/>
      <c r="B18" s="502" t="s">
        <v>725</v>
      </c>
      <c r="C18" s="525" t="s">
        <v>1920</v>
      </c>
      <c r="D18" s="531"/>
      <c r="E18" s="531"/>
      <c r="F18" s="531"/>
      <c r="G18" s="502" t="s">
        <v>727</v>
      </c>
      <c r="H18" s="544" t="s">
        <v>740</v>
      </c>
      <c r="I18" s="544" t="s">
        <v>743</v>
      </c>
      <c r="J18" s="557"/>
      <c r="K18" s="564"/>
      <c r="L18" s="566"/>
      <c r="M18" s="566"/>
      <c r="N18" s="566"/>
      <c r="AJ18" s="493" t="s">
        <v>418</v>
      </c>
      <c r="AK18" s="574"/>
    </row>
    <row r="19" spans="1:37" ht="27" customHeight="1">
      <c r="A19" s="502"/>
      <c r="B19" s="502" t="s">
        <v>725</v>
      </c>
      <c r="C19" s="525" t="s">
        <v>1921</v>
      </c>
      <c r="D19" s="531"/>
      <c r="E19" s="531"/>
      <c r="F19" s="531"/>
      <c r="G19" s="502" t="s">
        <v>727</v>
      </c>
      <c r="H19" s="544" t="s">
        <v>372</v>
      </c>
      <c r="I19" s="544" t="s">
        <v>224</v>
      </c>
      <c r="J19" s="557"/>
      <c r="K19" s="564"/>
      <c r="L19" s="566"/>
      <c r="M19" s="566"/>
      <c r="N19" s="566"/>
      <c r="AJ19" s="493" t="s">
        <v>418</v>
      </c>
      <c r="AK19" s="574"/>
    </row>
    <row r="20" spans="1:37" ht="27" customHeight="1">
      <c r="A20" s="502"/>
      <c r="B20" s="502" t="s">
        <v>725</v>
      </c>
      <c r="C20" s="525" t="s">
        <v>1922</v>
      </c>
      <c r="D20" s="531"/>
      <c r="E20" s="531"/>
      <c r="F20" s="531"/>
      <c r="G20" s="502" t="s">
        <v>727</v>
      </c>
      <c r="H20" s="544" t="s">
        <v>730</v>
      </c>
      <c r="I20" s="544" t="s">
        <v>218</v>
      </c>
      <c r="J20" s="557"/>
      <c r="K20" s="565"/>
      <c r="L20" s="566"/>
      <c r="M20" s="566"/>
      <c r="N20" s="566"/>
      <c r="AJ20" s="493" t="s">
        <v>418</v>
      </c>
      <c r="AK20" s="574"/>
    </row>
    <row r="21" spans="1:37" ht="27" customHeight="1">
      <c r="A21" s="502"/>
      <c r="B21" s="502" t="s">
        <v>725</v>
      </c>
      <c r="C21" s="525" t="s">
        <v>753</v>
      </c>
      <c r="D21" s="531"/>
      <c r="E21" s="531"/>
      <c r="F21" s="531"/>
      <c r="G21" s="502" t="s">
        <v>727</v>
      </c>
      <c r="H21" s="544" t="s">
        <v>372</v>
      </c>
      <c r="I21" s="544" t="s">
        <v>746</v>
      </c>
      <c r="J21" s="557"/>
      <c r="K21" s="564"/>
      <c r="L21" s="566"/>
      <c r="M21" s="566"/>
      <c r="N21" s="566"/>
      <c r="AJ21" s="493" t="s">
        <v>418</v>
      </c>
      <c r="AK21" s="574"/>
    </row>
    <row r="22" spans="1:37" ht="27" customHeight="1">
      <c r="A22" s="502"/>
      <c r="B22" s="502" t="s">
        <v>725</v>
      </c>
      <c r="C22" s="525" t="s">
        <v>1923</v>
      </c>
      <c r="D22" s="531"/>
      <c r="E22" s="531"/>
      <c r="F22" s="531"/>
      <c r="G22" s="502" t="s">
        <v>727</v>
      </c>
      <c r="H22" s="544" t="s">
        <v>740</v>
      </c>
      <c r="I22" s="544" t="s">
        <v>33</v>
      </c>
      <c r="J22" s="557"/>
      <c r="K22" s="565"/>
      <c r="L22" s="566"/>
      <c r="M22" s="566"/>
      <c r="N22" s="566"/>
      <c r="AJ22" s="493" t="s">
        <v>418</v>
      </c>
      <c r="AK22" s="574"/>
    </row>
    <row r="23" spans="1:37" ht="27" customHeight="1">
      <c r="A23" s="502"/>
      <c r="B23" s="502" t="s">
        <v>725</v>
      </c>
      <c r="C23" s="525" t="s">
        <v>1924</v>
      </c>
      <c r="D23" s="531"/>
      <c r="E23" s="531"/>
      <c r="F23" s="531"/>
      <c r="G23" s="502" t="s">
        <v>727</v>
      </c>
      <c r="H23" s="544" t="s">
        <v>372</v>
      </c>
      <c r="I23" s="544" t="s">
        <v>746</v>
      </c>
      <c r="J23" s="557"/>
      <c r="K23" s="564"/>
      <c r="L23" s="566"/>
      <c r="M23" s="566"/>
      <c r="N23" s="566"/>
      <c r="AJ23" s="493" t="s">
        <v>418</v>
      </c>
      <c r="AK23" s="574"/>
    </row>
    <row r="24" spans="1:37" ht="27" customHeight="1">
      <c r="A24" s="502"/>
      <c r="B24" s="502" t="s">
        <v>725</v>
      </c>
      <c r="C24" s="525" t="s">
        <v>1925</v>
      </c>
      <c r="D24" s="531"/>
      <c r="E24" s="531"/>
      <c r="F24" s="531"/>
      <c r="G24" s="502" t="s">
        <v>727</v>
      </c>
      <c r="H24" s="544" t="s">
        <v>730</v>
      </c>
      <c r="I24" s="544" t="s">
        <v>218</v>
      </c>
      <c r="J24" s="557"/>
      <c r="K24" s="564"/>
      <c r="L24" s="566"/>
      <c r="M24" s="566"/>
      <c r="N24" s="566"/>
      <c r="AJ24" s="493" t="s">
        <v>418</v>
      </c>
      <c r="AK24" s="574"/>
    </row>
    <row r="25" spans="1:37" ht="27" customHeight="1">
      <c r="A25" s="502"/>
      <c r="B25" s="502" t="s">
        <v>725</v>
      </c>
      <c r="C25" s="525" t="s">
        <v>1927</v>
      </c>
      <c r="D25" s="531"/>
      <c r="E25" s="531"/>
      <c r="F25" s="531"/>
      <c r="G25" s="502" t="s">
        <v>727</v>
      </c>
      <c r="H25" s="544" t="s">
        <v>372</v>
      </c>
      <c r="I25" s="544" t="s">
        <v>750</v>
      </c>
      <c r="J25" s="557"/>
      <c r="K25" s="564"/>
      <c r="L25" s="566"/>
      <c r="M25" s="566"/>
      <c r="N25" s="566"/>
      <c r="AJ25" s="493" t="s">
        <v>418</v>
      </c>
      <c r="AK25" s="574"/>
    </row>
    <row r="26" spans="1:37" ht="27" customHeight="1">
      <c r="A26" s="502"/>
      <c r="B26" s="502"/>
      <c r="C26" s="525"/>
      <c r="D26" s="531"/>
      <c r="E26" s="531"/>
      <c r="F26" s="531"/>
      <c r="G26" s="525"/>
      <c r="H26" s="544"/>
      <c r="I26" s="544"/>
      <c r="J26" s="557"/>
      <c r="K26" s="564"/>
      <c r="L26" s="566"/>
      <c r="M26" s="566"/>
      <c r="N26" s="566"/>
      <c r="AK26" s="574"/>
    </row>
    <row r="27" spans="1:37">
      <c r="A27" s="502"/>
      <c r="B27" s="502"/>
      <c r="C27" s="525"/>
      <c r="D27" s="531"/>
      <c r="E27" s="531"/>
      <c r="F27" s="531"/>
      <c r="G27" s="525"/>
      <c r="H27" s="544"/>
      <c r="I27" s="544"/>
      <c r="J27" s="557"/>
      <c r="K27" s="566"/>
      <c r="L27" s="566"/>
      <c r="M27" s="566"/>
      <c r="N27" s="566"/>
    </row>
    <row r="28" spans="1:37">
      <c r="A28" s="502"/>
      <c r="B28" s="502"/>
      <c r="C28" s="525"/>
      <c r="D28" s="531"/>
      <c r="E28" s="531"/>
      <c r="F28" s="531"/>
      <c r="G28" s="525"/>
      <c r="H28" s="544"/>
      <c r="I28" s="544"/>
      <c r="J28" s="557"/>
      <c r="K28" s="566"/>
      <c r="L28" s="566"/>
      <c r="M28" s="566"/>
      <c r="N28" s="566"/>
    </row>
    <row r="29" spans="1:37">
      <c r="A29" s="502"/>
      <c r="B29" s="502"/>
      <c r="C29" s="525"/>
      <c r="D29" s="531"/>
      <c r="E29" s="531"/>
      <c r="F29" s="531"/>
      <c r="G29" s="525"/>
      <c r="H29" s="544"/>
      <c r="I29" s="544"/>
      <c r="J29" s="557"/>
      <c r="K29" s="566"/>
      <c r="L29" s="566"/>
      <c r="M29" s="566"/>
      <c r="N29" s="566"/>
    </row>
    <row r="30" spans="1:37" s="494" customFormat="1" ht="19.149999999999999" customHeight="1">
      <c r="A30" s="503"/>
      <c r="B30" s="518"/>
      <c r="C30" s="518" t="s">
        <v>752</v>
      </c>
      <c r="D30" s="518"/>
      <c r="E30" s="518"/>
      <c r="F30" s="518"/>
      <c r="G30" s="518"/>
      <c r="H30" s="518"/>
      <c r="I30" s="518"/>
      <c r="J30" s="518"/>
      <c r="K30" s="518"/>
      <c r="L30" s="518"/>
      <c r="M30" s="518"/>
      <c r="N30" s="518"/>
      <c r="O30" s="573"/>
      <c r="P30" s="112"/>
      <c r="Q30" s="112"/>
      <c r="R30" s="112"/>
      <c r="S30" s="112"/>
      <c r="T30" s="112"/>
      <c r="U30" s="112"/>
      <c r="V30" s="112"/>
      <c r="W30" s="112"/>
      <c r="X30" s="112"/>
    </row>
    <row r="31" spans="1:37">
      <c r="A31" s="504"/>
      <c r="B31" s="504"/>
      <c r="C31" s="526"/>
      <c r="D31" s="532"/>
      <c r="E31" s="532"/>
      <c r="F31" s="532"/>
      <c r="G31" s="526"/>
      <c r="H31" s="545"/>
      <c r="I31" s="545"/>
      <c r="J31" s="558"/>
      <c r="K31" s="567"/>
      <c r="L31" s="567"/>
      <c r="M31" s="567"/>
      <c r="N31" s="567"/>
    </row>
    <row r="32" spans="1:37">
      <c r="A32" s="505"/>
      <c r="B32" s="519"/>
      <c r="C32" s="519"/>
      <c r="D32" s="519"/>
      <c r="E32" s="519"/>
      <c r="F32" s="519"/>
      <c r="G32" s="519"/>
      <c r="H32" s="505"/>
      <c r="I32" s="505"/>
    </row>
    <row r="33" spans="1:36">
      <c r="A33" s="506"/>
      <c r="B33" s="520"/>
      <c r="C33" s="520"/>
      <c r="D33" s="520"/>
      <c r="E33" s="520"/>
      <c r="F33" s="520"/>
      <c r="G33" s="520"/>
      <c r="H33" s="546"/>
      <c r="I33" s="546"/>
    </row>
    <row r="34" spans="1:36">
      <c r="A34" s="507"/>
      <c r="B34" s="521"/>
      <c r="C34" s="521"/>
      <c r="D34" s="521"/>
      <c r="E34" s="521"/>
      <c r="F34" s="521"/>
      <c r="G34" s="521"/>
      <c r="H34" s="521"/>
      <c r="I34" s="521"/>
    </row>
    <row r="35" spans="1:36">
      <c r="A35" s="508"/>
      <c r="B35" s="508"/>
      <c r="C35" s="508"/>
      <c r="D35" s="508"/>
      <c r="E35" s="508"/>
      <c r="F35" s="508"/>
      <c r="G35" s="508"/>
      <c r="H35" s="547"/>
      <c r="I35" s="552"/>
    </row>
    <row r="36" spans="1:36" s="495" customFormat="1" ht="29.25" customHeight="1">
      <c r="A36" s="509" t="s">
        <v>704</v>
      </c>
      <c r="B36" s="509"/>
      <c r="C36" s="527" t="s">
        <v>754</v>
      </c>
      <c r="D36" s="533"/>
      <c r="E36" s="533"/>
      <c r="F36" s="533"/>
      <c r="G36" s="533"/>
      <c r="H36" s="548" t="s">
        <v>663</v>
      </c>
      <c r="I36" s="553"/>
      <c r="J36" s="559"/>
      <c r="AJ36" s="559"/>
    </row>
    <row r="37" spans="1:36">
      <c r="A37" s="510"/>
      <c r="B37" s="522"/>
      <c r="C37" s="522"/>
      <c r="D37" s="522"/>
      <c r="E37" s="522"/>
      <c r="F37" s="522"/>
      <c r="G37" s="522"/>
      <c r="H37" s="547"/>
      <c r="I37" s="554"/>
    </row>
    <row r="38" spans="1:36">
      <c r="A38" s="510"/>
      <c r="B38" s="522"/>
      <c r="C38" s="522"/>
      <c r="D38" s="522"/>
      <c r="E38" s="522"/>
      <c r="F38" s="522"/>
      <c r="G38" s="522"/>
      <c r="H38" s="547"/>
      <c r="I38" s="552"/>
    </row>
    <row r="39" spans="1:36">
      <c r="A39" s="510"/>
      <c r="B39" s="523"/>
      <c r="C39" s="523"/>
      <c r="D39" s="523"/>
      <c r="E39" s="523"/>
      <c r="F39" s="523"/>
      <c r="G39" s="523"/>
      <c r="H39" s="547"/>
    </row>
    <row r="40" spans="1:36">
      <c r="A40" s="511"/>
      <c r="B40" s="523"/>
      <c r="C40" s="523"/>
      <c r="D40" s="523"/>
      <c r="E40" s="523"/>
      <c r="F40" s="523"/>
      <c r="G40" s="523"/>
      <c r="H40" s="547"/>
    </row>
    <row r="41" spans="1:36">
      <c r="A41" s="511"/>
      <c r="B41" s="523"/>
      <c r="C41" s="523"/>
      <c r="D41" s="523"/>
      <c r="E41" s="523"/>
      <c r="F41" s="523"/>
      <c r="G41" s="523"/>
      <c r="H41" s="547"/>
    </row>
    <row r="42" spans="1:36">
      <c r="A42" s="511"/>
      <c r="B42" s="523"/>
      <c r="C42" s="523"/>
      <c r="D42" s="523"/>
      <c r="E42" s="523"/>
      <c r="F42" s="523"/>
      <c r="G42" s="523"/>
      <c r="H42" s="547"/>
    </row>
    <row r="43" spans="1:36">
      <c r="A43" s="511"/>
      <c r="B43" s="523"/>
      <c r="C43" s="523"/>
      <c r="D43" s="523"/>
      <c r="E43" s="523"/>
      <c r="F43" s="523"/>
      <c r="G43" s="523"/>
      <c r="H43" s="549"/>
    </row>
    <row r="47" spans="1:36">
      <c r="B47" s="524"/>
    </row>
    <row r="54" spans="1:9">
      <c r="A54" s="512" t="s">
        <v>756</v>
      </c>
      <c r="B54" s="512"/>
      <c r="C54" s="512"/>
      <c r="D54" s="512"/>
      <c r="E54" s="512"/>
      <c r="F54" s="512"/>
      <c r="G54" s="512"/>
      <c r="H54" s="512"/>
      <c r="I54" s="512"/>
    </row>
    <row r="55" spans="1:9">
      <c r="A55" s="512" t="s">
        <v>554</v>
      </c>
      <c r="B55" s="512"/>
      <c r="C55" s="512"/>
      <c r="D55" s="512"/>
      <c r="E55" s="512"/>
      <c r="F55" s="512"/>
      <c r="G55" s="512"/>
      <c r="H55" s="512"/>
      <c r="I55" s="512"/>
    </row>
    <row r="56" spans="1:9">
      <c r="A56" s="512" t="s">
        <v>210</v>
      </c>
      <c r="B56" s="512"/>
      <c r="C56" s="512"/>
      <c r="D56" s="512"/>
      <c r="E56" s="512"/>
      <c r="F56" s="512"/>
      <c r="G56" s="512"/>
      <c r="H56" s="512"/>
      <c r="I56" s="512"/>
    </row>
    <row r="57" spans="1:9" ht="56.25" customHeight="1">
      <c r="A57" s="513" t="s">
        <v>38</v>
      </c>
      <c r="B57" s="513"/>
      <c r="C57" s="513"/>
      <c r="D57" s="513"/>
      <c r="E57" s="513"/>
      <c r="F57" s="513"/>
      <c r="G57" s="513"/>
      <c r="H57" s="513"/>
      <c r="I57" s="513"/>
    </row>
    <row r="58" spans="1:9">
      <c r="A58" s="512" t="s">
        <v>715</v>
      </c>
      <c r="B58" s="512"/>
      <c r="C58" s="512"/>
      <c r="D58" s="512"/>
      <c r="E58" s="512"/>
      <c r="F58" s="512"/>
      <c r="G58" s="512"/>
      <c r="H58" s="512"/>
      <c r="I58" s="512"/>
    </row>
    <row r="59" spans="1:9" ht="45" customHeight="1">
      <c r="A59" s="514" t="s">
        <v>499</v>
      </c>
      <c r="B59" s="514"/>
      <c r="C59" s="514"/>
      <c r="D59" s="514"/>
      <c r="E59" s="514"/>
      <c r="F59" s="514"/>
      <c r="G59" s="514"/>
      <c r="H59" s="514"/>
      <c r="I59" s="514"/>
    </row>
    <row r="60" spans="1:9">
      <c r="A60" s="512" t="s">
        <v>757</v>
      </c>
      <c r="B60" s="512"/>
      <c r="C60" s="512"/>
      <c r="D60" s="512"/>
      <c r="E60" s="512"/>
      <c r="F60" s="512"/>
      <c r="G60" s="512"/>
      <c r="H60" s="512"/>
      <c r="I60" s="512"/>
    </row>
  </sheetData>
  <mergeCells count="22">
    <mergeCell ref="A2:I2"/>
    <mergeCell ref="K2:O2"/>
    <mergeCell ref="D4:F4"/>
    <mergeCell ref="G4:I4"/>
    <mergeCell ref="J4:N4"/>
    <mergeCell ref="L5:N5"/>
    <mergeCell ref="A34:I34"/>
    <mergeCell ref="A54:I54"/>
    <mergeCell ref="A55:I55"/>
    <mergeCell ref="A56:I56"/>
    <mergeCell ref="A57:I57"/>
    <mergeCell ref="A58:I58"/>
    <mergeCell ref="A59:I59"/>
    <mergeCell ref="A60:I60"/>
    <mergeCell ref="A4:A6"/>
    <mergeCell ref="B4:B6"/>
    <mergeCell ref="C4:C6"/>
    <mergeCell ref="E5:E6"/>
    <mergeCell ref="F5:F6"/>
    <mergeCell ref="H5:H6"/>
    <mergeCell ref="I5:I6"/>
    <mergeCell ref="K5:K6"/>
  </mergeCells>
  <phoneticPr fontId="7"/>
  <dataValidations count="4">
    <dataValidation type="list" allowBlank="1" showDropDown="0" showInputMessage="1" showErrorMessage="0" prompt="下記リストから該当する記号を選択" sqref="H31 H7:H29">
      <formula1>"A,B,C,D,E,F,G,H,I,J,K,L,M"</formula1>
    </dataValidation>
    <dataValidation type="list" allowBlank="1" showDropDown="0" showInputMessage="1" showErrorMessage="0" prompt="下記リストから該当する年齢区分を選択" sqref="I31 I7:I29">
      <formula1>"ア,イ,ウ,エ,オ,カ,キ,ク,ケ,コ,−,"</formula1>
    </dataValidation>
    <dataValidation type="list" allowBlank="1" showDropDown="0" showInputMessage="1" showErrorMessage="1" sqref="I32">
      <formula1>"ア,イ,ウ,エ,オ,カ,キ,ク,ケ,コ,−,"</formula1>
    </dataValidation>
    <dataValidation type="list" allowBlank="1" showDropDown="0" showInputMessage="1" showErrorMessage="1" sqref="H32">
      <formula1>"A,B,C,D,E,F,G,H,I,J,K,L,M"</formula1>
    </dataValidation>
  </dataValidations>
  <pageMargins left="0.31496062992125984" right="0.31496062992125984" top="0.74803149606299213" bottom="0.74803149606299213" header="0.31496062992125984" footer="0.31496062992125984"/>
  <pageSetup paperSize="9" scale="45" fitToWidth="1" fitToHeight="1" orientation="portrait" usePrinterDefaults="1"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rgb="FFCCFFCC"/>
  </sheetPr>
  <dimension ref="A1:AA280"/>
  <sheetViews>
    <sheetView showGridLines="0" view="pageBreakPreview" zoomScaleSheetLayoutView="100" workbookViewId="0">
      <selection sqref="A1:C1"/>
    </sheetView>
  </sheetViews>
  <sheetFormatPr defaultColWidth="8.625" defaultRowHeight="18" customHeight="1"/>
  <cols>
    <col min="1" max="2" width="3.37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8.625" style="1"/>
    <col min="10" max="10" width="8.375" style="1" customWidth="1"/>
    <col min="11" max="11" width="7.125" style="1" customWidth="1"/>
    <col min="12" max="12" width="6.125" style="1" hidden="1" customWidth="1"/>
    <col min="13" max="13" width="4.37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575" customFormat="1" ht="18" customHeight="1">
      <c r="A1" s="582" t="str">
        <f>"（"&amp;'別紙１①'!R20&amp;"）"</f>
        <v>（別紙1）</v>
      </c>
      <c r="B1" s="582"/>
      <c r="C1" s="582"/>
      <c r="D1" s="213"/>
      <c r="E1" s="213"/>
      <c r="F1" s="213"/>
      <c r="G1" s="213"/>
      <c r="H1" s="213"/>
      <c r="I1" s="213"/>
      <c r="J1" s="213"/>
      <c r="K1" s="213"/>
      <c r="L1" s="213"/>
      <c r="M1" s="213"/>
      <c r="N1" s="213"/>
      <c r="O1" s="213"/>
      <c r="P1" s="213"/>
      <c r="Q1" s="213"/>
      <c r="R1" s="213"/>
      <c r="S1" s="213"/>
      <c r="T1" s="213"/>
      <c r="U1" s="213"/>
      <c r="V1" s="213"/>
      <c r="W1" s="213"/>
      <c r="X1" s="213"/>
    </row>
    <row r="2" spans="1:24" s="575" customFormat="1" ht="18" customHeight="1">
      <c r="A2" s="213"/>
      <c r="B2" s="213"/>
      <c r="C2" s="213"/>
      <c r="D2" s="213"/>
      <c r="E2" s="213"/>
      <c r="F2" s="213"/>
      <c r="G2" s="213"/>
      <c r="H2" s="213"/>
      <c r="I2" s="213"/>
      <c r="J2" s="213"/>
      <c r="K2" s="213"/>
      <c r="L2" s="213"/>
      <c r="M2" s="213"/>
      <c r="N2" s="213"/>
      <c r="O2" s="213"/>
      <c r="P2" s="213"/>
      <c r="Q2" s="213"/>
      <c r="R2" s="213"/>
      <c r="S2" s="213"/>
      <c r="T2" s="213"/>
      <c r="U2" s="213"/>
      <c r="V2" s="213"/>
      <c r="W2" s="213"/>
      <c r="X2" s="213"/>
    </row>
    <row r="3" spans="1:24" s="575" customFormat="1" ht="18" customHeight="1">
      <c r="A3" s="97" t="s">
        <v>511</v>
      </c>
      <c r="B3" s="97"/>
      <c r="C3" s="97"/>
      <c r="D3" s="97"/>
      <c r="E3" s="97"/>
      <c r="F3" s="97"/>
      <c r="G3" s="97"/>
      <c r="H3" s="97"/>
      <c r="I3" s="97"/>
      <c r="J3" s="97"/>
      <c r="K3" s="97"/>
      <c r="L3" s="97"/>
      <c r="M3" s="97"/>
      <c r="N3" s="97"/>
      <c r="O3" s="97"/>
      <c r="P3" s="97"/>
      <c r="Q3" s="97"/>
      <c r="R3" s="97"/>
      <c r="S3" s="97"/>
      <c r="T3" s="97"/>
      <c r="U3" s="97"/>
      <c r="V3" s="97"/>
      <c r="W3" s="97"/>
      <c r="X3" s="97"/>
    </row>
    <row r="4" spans="1:24" s="494" customFormat="1" ht="18" customHeight="1">
      <c r="A4" s="219" t="s">
        <v>759</v>
      </c>
      <c r="B4" s="219"/>
      <c r="C4" s="219"/>
      <c r="D4" s="219"/>
      <c r="E4" s="219"/>
      <c r="F4" s="219"/>
      <c r="G4" s="219"/>
      <c r="H4" s="219"/>
      <c r="I4" s="219"/>
      <c r="J4" s="219"/>
      <c r="K4" s="219"/>
      <c r="L4" s="219"/>
      <c r="M4" s="219"/>
      <c r="N4" s="219"/>
      <c r="O4" s="219"/>
      <c r="P4" s="219"/>
      <c r="Q4" s="219"/>
      <c r="R4" s="219"/>
      <c r="S4" s="219"/>
      <c r="T4" s="219"/>
      <c r="U4" s="219"/>
      <c r="V4" s="219"/>
      <c r="W4" s="219"/>
      <c r="X4" s="219"/>
    </row>
    <row r="5" spans="1:24" s="494" customFormat="1" ht="18" customHeight="1">
      <c r="A5" s="226"/>
      <c r="B5" s="226"/>
      <c r="C5" s="226"/>
      <c r="D5" s="226"/>
      <c r="E5" s="226"/>
      <c r="F5" s="226"/>
      <c r="G5" s="226"/>
      <c r="H5" s="226"/>
      <c r="I5" s="226"/>
      <c r="J5" s="226"/>
      <c r="K5" s="226"/>
      <c r="L5" s="226"/>
      <c r="M5" s="226"/>
      <c r="N5" s="226"/>
      <c r="O5" s="226"/>
      <c r="P5" s="226"/>
      <c r="Q5" s="226"/>
      <c r="R5" s="226"/>
      <c r="S5" s="226"/>
      <c r="T5" s="226"/>
      <c r="U5" s="226"/>
      <c r="V5" s="226"/>
      <c r="W5" s="226"/>
      <c r="X5" s="226"/>
    </row>
    <row r="6" spans="1:24" s="494" customFormat="1" ht="18" customHeight="1">
      <c r="A6" s="226" t="s">
        <v>762</v>
      </c>
      <c r="B6" s="226"/>
      <c r="C6" s="226"/>
      <c r="D6" s="226"/>
      <c r="E6" s="226"/>
      <c r="F6" s="226"/>
      <c r="G6" s="226"/>
      <c r="H6" s="226"/>
      <c r="I6" s="226"/>
      <c r="J6" s="226"/>
      <c r="K6" s="226"/>
      <c r="L6" s="226"/>
      <c r="M6" s="226"/>
      <c r="N6" s="226"/>
      <c r="O6" s="226"/>
      <c r="P6" s="226"/>
      <c r="Q6" s="226"/>
      <c r="R6" s="226"/>
      <c r="S6" s="226"/>
      <c r="T6" s="226"/>
      <c r="U6" s="226"/>
      <c r="V6" s="226"/>
      <c r="W6" s="226"/>
      <c r="X6" s="226"/>
    </row>
    <row r="7" spans="1:24" s="494" customFormat="1" ht="18" customHeight="1">
      <c r="A7" s="226"/>
      <c r="B7" s="226"/>
      <c r="C7" s="226"/>
      <c r="D7" s="226"/>
      <c r="E7" s="226"/>
      <c r="F7" s="226"/>
      <c r="G7" s="226"/>
      <c r="H7" s="226"/>
      <c r="I7" s="226"/>
      <c r="J7" s="226"/>
      <c r="K7" s="226"/>
      <c r="L7" s="226"/>
      <c r="M7" s="226"/>
      <c r="N7" s="226"/>
      <c r="O7" s="226"/>
      <c r="P7" s="226"/>
      <c r="Q7" s="226"/>
      <c r="R7" s="226"/>
      <c r="S7" s="226"/>
      <c r="T7" s="226"/>
      <c r="U7" s="226"/>
      <c r="V7" s="226"/>
      <c r="W7" s="226"/>
      <c r="X7" s="226"/>
    </row>
    <row r="8" spans="1:24" s="494" customFormat="1" ht="18" customHeight="1">
      <c r="A8" s="226" t="s">
        <v>349</v>
      </c>
      <c r="B8" s="226"/>
      <c r="C8" s="226"/>
      <c r="D8" s="226"/>
      <c r="E8" s="226"/>
      <c r="F8" s="226"/>
      <c r="G8" s="226"/>
      <c r="H8" s="226"/>
      <c r="I8" s="226"/>
      <c r="J8" s="226"/>
      <c r="K8" s="226"/>
      <c r="L8" s="226"/>
      <c r="M8" s="226"/>
      <c r="N8" s="226"/>
      <c r="O8" s="226"/>
      <c r="P8" s="226"/>
      <c r="Q8" s="226"/>
      <c r="R8" s="226"/>
      <c r="S8" s="226"/>
      <c r="T8" s="226"/>
      <c r="U8" s="226"/>
      <c r="V8" s="226"/>
      <c r="W8" s="226"/>
      <c r="X8" s="226"/>
    </row>
    <row r="9" spans="1:24" s="494" customFormat="1" ht="6" customHeight="1">
      <c r="A9" s="213"/>
      <c r="B9" s="226"/>
      <c r="C9" s="226"/>
      <c r="D9" s="226"/>
      <c r="E9" s="226"/>
      <c r="F9" s="226"/>
      <c r="G9" s="226"/>
      <c r="H9" s="226"/>
      <c r="I9" s="226"/>
      <c r="J9" s="226"/>
      <c r="K9" s="226"/>
      <c r="L9" s="226"/>
      <c r="M9" s="226"/>
      <c r="N9" s="226"/>
      <c r="O9" s="226"/>
      <c r="P9" s="226"/>
      <c r="Q9" s="226"/>
      <c r="R9" s="226"/>
      <c r="S9" s="226"/>
      <c r="T9" s="226"/>
      <c r="U9" s="226"/>
      <c r="V9" s="226"/>
      <c r="W9" s="226"/>
      <c r="X9" s="226"/>
    </row>
    <row r="10" spans="1:24" s="494" customFormat="1" ht="25.9" customHeight="1">
      <c r="A10" s="383" t="s">
        <v>767</v>
      </c>
      <c r="B10" s="383"/>
      <c r="C10" s="383"/>
      <c r="D10" s="383"/>
      <c r="E10" s="383"/>
      <c r="F10" s="383"/>
      <c r="G10" s="383"/>
      <c r="H10" s="383"/>
      <c r="I10" s="383"/>
      <c r="J10" s="383"/>
      <c r="K10" s="799" t="s">
        <v>648</v>
      </c>
      <c r="L10" s="799"/>
      <c r="M10" s="799"/>
      <c r="N10" s="799"/>
      <c r="O10" s="799"/>
      <c r="P10" s="799"/>
      <c r="Q10" s="799"/>
      <c r="R10" s="799"/>
      <c r="S10" s="799"/>
      <c r="T10" s="799"/>
      <c r="U10" s="226"/>
      <c r="V10" s="226"/>
      <c r="W10" s="226"/>
      <c r="X10" s="226"/>
    </row>
    <row r="11" spans="1:24" s="494" customFormat="1" ht="37.15" customHeight="1">
      <c r="A11" s="583" t="s">
        <v>768</v>
      </c>
      <c r="B11" s="583"/>
      <c r="C11" s="583"/>
      <c r="D11" s="583"/>
      <c r="E11" s="583"/>
      <c r="F11" s="583"/>
      <c r="G11" s="583"/>
      <c r="H11" s="583"/>
      <c r="I11" s="583"/>
      <c r="J11" s="583"/>
      <c r="K11" s="800" t="s">
        <v>770</v>
      </c>
      <c r="L11" s="817"/>
      <c r="M11" s="817"/>
      <c r="N11" s="817"/>
      <c r="O11" s="817"/>
      <c r="P11" s="817"/>
      <c r="Q11" s="817"/>
      <c r="R11" s="817"/>
      <c r="S11" s="817"/>
      <c r="T11" s="817"/>
      <c r="U11" s="226"/>
      <c r="V11" s="226"/>
      <c r="W11" s="226"/>
      <c r="X11" s="226"/>
    </row>
    <row r="12" spans="1:24" s="494" customFormat="1" ht="37.15" customHeight="1">
      <c r="A12" s="583" t="s">
        <v>771</v>
      </c>
      <c r="B12" s="583"/>
      <c r="C12" s="583"/>
      <c r="D12" s="583"/>
      <c r="E12" s="583"/>
      <c r="F12" s="583"/>
      <c r="G12" s="583"/>
      <c r="H12" s="583"/>
      <c r="I12" s="583"/>
      <c r="J12" s="583"/>
      <c r="K12" s="800" t="s">
        <v>770</v>
      </c>
      <c r="L12" s="817"/>
      <c r="M12" s="817"/>
      <c r="N12" s="817"/>
      <c r="O12" s="817"/>
      <c r="P12" s="817"/>
      <c r="Q12" s="817"/>
      <c r="R12" s="817"/>
      <c r="S12" s="817"/>
      <c r="T12" s="817"/>
      <c r="U12" s="226"/>
      <c r="V12" s="226"/>
      <c r="W12" s="226"/>
      <c r="X12" s="226"/>
    </row>
    <row r="13" spans="1:24" s="494" customFormat="1" ht="37.15" customHeight="1">
      <c r="A13" s="583" t="s">
        <v>772</v>
      </c>
      <c r="B13" s="583"/>
      <c r="C13" s="583"/>
      <c r="D13" s="583"/>
      <c r="E13" s="583"/>
      <c r="F13" s="583"/>
      <c r="G13" s="583"/>
      <c r="H13" s="583"/>
      <c r="I13" s="583"/>
      <c r="J13" s="583"/>
      <c r="K13" s="800" t="s">
        <v>599</v>
      </c>
      <c r="L13" s="817"/>
      <c r="M13" s="817"/>
      <c r="N13" s="817"/>
      <c r="O13" s="817"/>
      <c r="P13" s="817"/>
      <c r="Q13" s="817"/>
      <c r="R13" s="817"/>
      <c r="S13" s="817"/>
      <c r="T13" s="817"/>
      <c r="U13" s="226"/>
      <c r="V13" s="226"/>
      <c r="W13" s="226"/>
      <c r="X13" s="226"/>
    </row>
    <row r="14" spans="1:24" s="494" customFormat="1" ht="37.15" customHeight="1">
      <c r="A14" s="583" t="s">
        <v>228</v>
      </c>
      <c r="B14" s="583"/>
      <c r="C14" s="583"/>
      <c r="D14" s="583"/>
      <c r="E14" s="583"/>
      <c r="F14" s="583"/>
      <c r="G14" s="583"/>
      <c r="H14" s="583"/>
      <c r="I14" s="583"/>
      <c r="J14" s="583"/>
      <c r="K14" s="800" t="s">
        <v>599</v>
      </c>
      <c r="L14" s="817"/>
      <c r="M14" s="817"/>
      <c r="N14" s="817"/>
      <c r="O14" s="817"/>
      <c r="P14" s="817"/>
      <c r="Q14" s="817"/>
      <c r="R14" s="817"/>
      <c r="S14" s="817"/>
      <c r="T14" s="817"/>
      <c r="U14" s="226"/>
      <c r="V14" s="226"/>
      <c r="W14" s="226"/>
      <c r="X14" s="226"/>
    </row>
    <row r="15" spans="1:24" s="494" customFormat="1" ht="37.15" customHeight="1">
      <c r="A15" s="583" t="s">
        <v>483</v>
      </c>
      <c r="B15" s="583"/>
      <c r="C15" s="583"/>
      <c r="D15" s="583"/>
      <c r="E15" s="583"/>
      <c r="F15" s="583"/>
      <c r="G15" s="583"/>
      <c r="H15" s="583"/>
      <c r="I15" s="583"/>
      <c r="J15" s="583"/>
      <c r="K15" s="800" t="s">
        <v>773</v>
      </c>
      <c r="L15" s="817"/>
      <c r="M15" s="817"/>
      <c r="N15" s="817"/>
      <c r="O15" s="817"/>
      <c r="P15" s="817"/>
      <c r="Q15" s="817"/>
      <c r="R15" s="817"/>
      <c r="S15" s="817"/>
      <c r="T15" s="817"/>
      <c r="U15" s="226"/>
      <c r="V15" s="226"/>
      <c r="W15" s="226"/>
      <c r="X15" s="226"/>
    </row>
    <row r="16" spans="1:24" s="494" customFormat="1" ht="37.15" customHeight="1">
      <c r="A16" s="583" t="s">
        <v>307</v>
      </c>
      <c r="B16" s="583"/>
      <c r="C16" s="583"/>
      <c r="D16" s="583"/>
      <c r="E16" s="583"/>
      <c r="F16" s="583"/>
      <c r="G16" s="583"/>
      <c r="H16" s="583"/>
      <c r="I16" s="583"/>
      <c r="J16" s="583"/>
      <c r="K16" s="800" t="s">
        <v>770</v>
      </c>
      <c r="L16" s="817"/>
      <c r="M16" s="817"/>
      <c r="N16" s="817"/>
      <c r="O16" s="817"/>
      <c r="P16" s="817"/>
      <c r="Q16" s="817"/>
      <c r="R16" s="817"/>
      <c r="S16" s="817"/>
      <c r="T16" s="817"/>
      <c r="U16" s="226"/>
      <c r="V16" s="226"/>
      <c r="W16" s="226"/>
      <c r="X16" s="226"/>
    </row>
    <row r="17" spans="1:27" s="494" customFormat="1" ht="36.6" customHeight="1">
      <c r="A17" s="584" t="s">
        <v>776</v>
      </c>
      <c r="B17" s="584"/>
      <c r="C17" s="584"/>
      <c r="D17" s="584"/>
      <c r="E17" s="584"/>
      <c r="F17" s="584"/>
      <c r="G17" s="584"/>
      <c r="H17" s="584"/>
      <c r="I17" s="584"/>
      <c r="J17" s="584"/>
      <c r="K17" s="584"/>
      <c r="L17" s="584"/>
      <c r="M17" s="584"/>
      <c r="N17" s="584"/>
      <c r="O17" s="584"/>
      <c r="P17" s="584"/>
      <c r="Q17" s="584"/>
      <c r="R17" s="584"/>
      <c r="S17" s="584"/>
      <c r="T17" s="584"/>
      <c r="U17" s="226"/>
      <c r="V17" s="226"/>
      <c r="W17" s="226"/>
      <c r="X17" s="226"/>
    </row>
    <row r="18" spans="1:27" s="494" customFormat="1" ht="18"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row>
    <row r="19" spans="1:27" s="494" customFormat="1" ht="30.6" customHeight="1">
      <c r="A19" s="99" t="s">
        <v>777</v>
      </c>
      <c r="B19" s="99"/>
      <c r="C19" s="99"/>
      <c r="D19" s="99"/>
      <c r="E19" s="99"/>
      <c r="F19" s="99"/>
      <c r="G19" s="99"/>
      <c r="H19" s="99"/>
      <c r="I19" s="99"/>
      <c r="J19" s="99"/>
      <c r="K19" s="99"/>
      <c r="L19" s="99"/>
      <c r="M19" s="99"/>
      <c r="N19" s="99"/>
      <c r="O19" s="99"/>
      <c r="P19" s="99"/>
      <c r="Q19" s="99"/>
      <c r="R19" s="99"/>
      <c r="S19" s="99"/>
      <c r="T19" s="99"/>
      <c r="U19" s="99"/>
      <c r="V19" s="99"/>
      <c r="W19" s="99"/>
      <c r="X19" s="99"/>
    </row>
    <row r="20" spans="1:27" s="494" customFormat="1" ht="7.15" customHeight="1">
      <c r="A20" s="99"/>
      <c r="B20" s="99"/>
      <c r="C20" s="99"/>
      <c r="D20" s="99"/>
      <c r="E20" s="99"/>
      <c r="F20" s="99"/>
      <c r="G20" s="99"/>
      <c r="H20" s="99"/>
      <c r="I20" s="99"/>
      <c r="J20" s="99"/>
      <c r="K20" s="99"/>
      <c r="L20" s="99"/>
      <c r="M20" s="99"/>
      <c r="N20" s="99"/>
      <c r="O20" s="99"/>
      <c r="P20" s="99"/>
      <c r="Q20" s="99"/>
      <c r="R20" s="99"/>
      <c r="S20" s="99"/>
      <c r="T20" s="99"/>
      <c r="U20" s="99"/>
      <c r="V20" s="99"/>
      <c r="W20" s="99"/>
      <c r="X20" s="99"/>
    </row>
    <row r="21" spans="1:27" s="494" customFormat="1" ht="30.6" customHeight="1">
      <c r="A21" s="585" t="s">
        <v>783</v>
      </c>
      <c r="B21" s="585"/>
      <c r="C21" s="585"/>
      <c r="D21" s="585"/>
      <c r="E21" s="585"/>
      <c r="F21" s="732" t="s">
        <v>765</v>
      </c>
      <c r="G21" s="732"/>
      <c r="H21" s="732"/>
      <c r="I21" s="732"/>
      <c r="J21" s="732"/>
      <c r="K21" s="801" t="s">
        <v>786</v>
      </c>
      <c r="L21" s="818"/>
      <c r="M21" s="834"/>
      <c r="N21" s="850"/>
      <c r="O21" s="801" t="s">
        <v>463</v>
      </c>
      <c r="P21" s="834"/>
      <c r="Q21" s="834"/>
      <c r="R21" s="834"/>
      <c r="S21" s="834"/>
      <c r="T21" s="834"/>
      <c r="U21" s="834"/>
      <c r="V21" s="834"/>
      <c r="W21" s="945"/>
      <c r="X21" s="955"/>
    </row>
    <row r="22" spans="1:27" s="494" customFormat="1" ht="30.6" customHeight="1">
      <c r="A22" s="586" t="s">
        <v>790</v>
      </c>
      <c r="B22" s="586"/>
      <c r="C22" s="586"/>
      <c r="D22" s="586"/>
      <c r="E22" s="586"/>
      <c r="F22" s="586" t="s">
        <v>561</v>
      </c>
      <c r="G22" s="586"/>
      <c r="H22" s="586"/>
      <c r="I22" s="586"/>
      <c r="J22" s="586"/>
      <c r="K22" s="802" t="s">
        <v>476</v>
      </c>
      <c r="L22" s="819"/>
      <c r="M22" s="819"/>
      <c r="N22" s="851"/>
      <c r="O22" s="867" t="s">
        <v>610</v>
      </c>
      <c r="P22" s="874"/>
      <c r="Q22" s="874"/>
      <c r="R22" s="874"/>
      <c r="S22" s="874"/>
      <c r="T22" s="874"/>
      <c r="U22" s="874"/>
      <c r="V22" s="874"/>
      <c r="W22" s="946"/>
      <c r="X22" s="956"/>
    </row>
    <row r="23" spans="1:27" s="494" customFormat="1" ht="30.6" customHeight="1">
      <c r="A23" s="586" t="s">
        <v>790</v>
      </c>
      <c r="B23" s="586"/>
      <c r="C23" s="586"/>
      <c r="D23" s="586"/>
      <c r="E23" s="586"/>
      <c r="F23" s="586" t="s">
        <v>33</v>
      </c>
      <c r="G23" s="586"/>
      <c r="H23" s="586"/>
      <c r="I23" s="586"/>
      <c r="J23" s="586"/>
      <c r="K23" s="802" t="s">
        <v>390</v>
      </c>
      <c r="L23" s="819"/>
      <c r="M23" s="819"/>
      <c r="N23" s="851"/>
      <c r="O23" s="867" t="s">
        <v>791</v>
      </c>
      <c r="P23" s="874"/>
      <c r="Q23" s="874"/>
      <c r="R23" s="874"/>
      <c r="S23" s="874"/>
      <c r="T23" s="874"/>
      <c r="U23" s="874"/>
      <c r="V23" s="874"/>
      <c r="W23" s="946"/>
      <c r="X23" s="956"/>
    </row>
    <row r="24" spans="1:27" s="494" customFormat="1" ht="30.6" customHeight="1">
      <c r="A24" s="586" t="s">
        <v>790</v>
      </c>
      <c r="B24" s="586"/>
      <c r="C24" s="586"/>
      <c r="D24" s="586"/>
      <c r="E24" s="586"/>
      <c r="F24" s="586" t="s">
        <v>224</v>
      </c>
      <c r="G24" s="586"/>
      <c r="H24" s="586"/>
      <c r="I24" s="586"/>
      <c r="J24" s="586"/>
      <c r="K24" s="802" t="s">
        <v>390</v>
      </c>
      <c r="L24" s="819"/>
      <c r="M24" s="819"/>
      <c r="N24" s="851"/>
      <c r="O24" s="867" t="s">
        <v>791</v>
      </c>
      <c r="P24" s="874"/>
      <c r="Q24" s="874"/>
      <c r="R24" s="874"/>
      <c r="S24" s="874"/>
      <c r="T24" s="874"/>
      <c r="U24" s="874"/>
      <c r="V24" s="874"/>
      <c r="W24" s="946"/>
      <c r="X24" s="956"/>
    </row>
    <row r="25" spans="1:27" s="494" customFormat="1" ht="30.6" customHeight="1">
      <c r="A25" s="586" t="s">
        <v>790</v>
      </c>
      <c r="B25" s="586"/>
      <c r="C25" s="586"/>
      <c r="D25" s="586"/>
      <c r="E25" s="586"/>
      <c r="F25" s="586" t="s">
        <v>33</v>
      </c>
      <c r="G25" s="586"/>
      <c r="H25" s="586"/>
      <c r="I25" s="586"/>
      <c r="J25" s="586"/>
      <c r="K25" s="802" t="s">
        <v>390</v>
      </c>
      <c r="L25" s="819"/>
      <c r="M25" s="819"/>
      <c r="N25" s="851"/>
      <c r="O25" s="867" t="s">
        <v>791</v>
      </c>
      <c r="P25" s="874"/>
      <c r="Q25" s="874"/>
      <c r="R25" s="874"/>
      <c r="S25" s="874"/>
      <c r="T25" s="874"/>
      <c r="U25" s="874"/>
      <c r="V25" s="874"/>
      <c r="W25" s="946"/>
      <c r="X25" s="956"/>
    </row>
    <row r="26" spans="1:27" s="494" customFormat="1" ht="30.6" customHeight="1">
      <c r="A26" s="586"/>
      <c r="B26" s="586"/>
      <c r="C26" s="586"/>
      <c r="D26" s="586"/>
      <c r="E26" s="586"/>
      <c r="F26" s="586"/>
      <c r="G26" s="586"/>
      <c r="H26" s="586"/>
      <c r="I26" s="586"/>
      <c r="J26" s="586"/>
      <c r="K26" s="802"/>
      <c r="L26" s="819"/>
      <c r="M26" s="819"/>
      <c r="N26" s="851"/>
      <c r="O26" s="867"/>
      <c r="P26" s="874"/>
      <c r="Q26" s="874"/>
      <c r="R26" s="874"/>
      <c r="S26" s="874"/>
      <c r="T26" s="874"/>
      <c r="U26" s="874"/>
      <c r="V26" s="874"/>
      <c r="W26" s="946"/>
      <c r="X26" s="956"/>
    </row>
    <row r="27" spans="1:27" s="494" customFormat="1" ht="19.149999999999999" customHeight="1">
      <c r="A27" s="587"/>
      <c r="B27" s="614"/>
      <c r="C27" s="614"/>
      <c r="D27" s="614"/>
      <c r="E27" s="614"/>
      <c r="F27" s="733" t="s">
        <v>752</v>
      </c>
      <c r="G27" s="733"/>
      <c r="H27" s="733"/>
      <c r="I27" s="733"/>
      <c r="J27" s="733"/>
      <c r="K27" s="733"/>
      <c r="L27" s="733"/>
      <c r="M27" s="733"/>
      <c r="N27" s="733"/>
      <c r="O27" s="733"/>
      <c r="P27" s="733"/>
      <c r="Q27" s="733"/>
      <c r="R27" s="733"/>
      <c r="S27" s="733"/>
      <c r="T27" s="733"/>
      <c r="U27" s="733"/>
      <c r="V27" s="733"/>
      <c r="W27" s="733"/>
      <c r="X27" s="957"/>
    </row>
    <row r="28" spans="1:27" s="576" customFormat="1" ht="30.6" customHeight="1">
      <c r="A28" s="588"/>
      <c r="B28" s="615"/>
      <c r="C28" s="615"/>
      <c r="D28" s="615"/>
      <c r="E28" s="615"/>
      <c r="F28" s="588"/>
      <c r="G28" s="588"/>
      <c r="H28" s="615"/>
      <c r="I28" s="615"/>
      <c r="J28" s="615"/>
      <c r="K28" s="588"/>
      <c r="L28" s="588"/>
      <c r="M28" s="615"/>
      <c r="N28" s="615"/>
      <c r="O28" s="588"/>
      <c r="P28" s="588"/>
      <c r="Q28" s="588"/>
      <c r="R28" s="588"/>
      <c r="S28" s="588"/>
      <c r="T28" s="588"/>
      <c r="U28" s="588"/>
      <c r="V28" s="588"/>
      <c r="W28" s="947"/>
      <c r="X28" s="947"/>
    </row>
    <row r="29" spans="1:27" s="494" customFormat="1" ht="30.6" customHeight="1">
      <c r="A29" s="99"/>
      <c r="B29" s="521"/>
      <c r="C29" s="521"/>
      <c r="D29" s="521"/>
      <c r="E29" s="521"/>
      <c r="F29" s="99"/>
      <c r="G29" s="99"/>
      <c r="H29" s="521"/>
      <c r="I29" s="521"/>
      <c r="J29" s="521"/>
      <c r="K29" s="99"/>
      <c r="L29" s="99"/>
      <c r="M29" s="521"/>
      <c r="N29" s="521"/>
      <c r="O29" s="521"/>
      <c r="P29" s="521"/>
      <c r="Q29" s="521"/>
      <c r="R29" s="99"/>
      <c r="S29" s="521"/>
      <c r="T29" s="521"/>
      <c r="U29" s="521"/>
      <c r="V29" s="521"/>
      <c r="W29" s="521"/>
      <c r="X29" s="521"/>
    </row>
    <row r="30" spans="1:27" s="494" customFormat="1" ht="21.6" customHeight="1">
      <c r="A30" s="99"/>
      <c r="B30" s="521"/>
      <c r="C30" s="521"/>
      <c r="D30" s="521"/>
      <c r="E30" s="521"/>
      <c r="F30" s="99"/>
      <c r="G30" s="99"/>
      <c r="H30" s="521"/>
      <c r="I30" s="521"/>
      <c r="J30" s="521"/>
      <c r="K30" s="99"/>
      <c r="L30" s="99"/>
      <c r="M30" s="521"/>
      <c r="N30" s="521"/>
      <c r="O30" s="521"/>
      <c r="P30" s="521"/>
      <c r="Q30" s="521"/>
      <c r="R30" s="99"/>
      <c r="S30" s="521"/>
      <c r="T30" s="521"/>
      <c r="U30" s="521"/>
      <c r="V30" s="521"/>
      <c r="W30" s="521"/>
      <c r="X30" s="521"/>
      <c r="AA30" s="975"/>
    </row>
    <row r="31" spans="1:27" s="494" customFormat="1" ht="30.6" customHeight="1">
      <c r="A31" s="213" t="s">
        <v>342</v>
      </c>
      <c r="B31" s="226"/>
      <c r="C31" s="226"/>
      <c r="D31" s="226"/>
      <c r="E31" s="226"/>
      <c r="F31" s="226"/>
      <c r="G31" s="226"/>
      <c r="H31" s="226"/>
      <c r="I31" s="226"/>
      <c r="J31" s="226"/>
      <c r="K31" s="226"/>
      <c r="L31" s="226"/>
      <c r="M31" s="226"/>
      <c r="N31" s="226"/>
      <c r="O31" s="226"/>
      <c r="P31" s="226"/>
      <c r="Q31" s="226"/>
      <c r="R31" s="226"/>
      <c r="S31" s="226"/>
      <c r="T31" s="226"/>
      <c r="U31" s="99"/>
      <c r="V31" s="99"/>
      <c r="W31" s="99"/>
      <c r="X31" s="99"/>
    </row>
    <row r="32" spans="1:27" s="494" customFormat="1" ht="30.6" customHeight="1">
      <c r="A32" s="589" t="s">
        <v>796</v>
      </c>
      <c r="B32" s="616"/>
      <c r="C32" s="616"/>
      <c r="D32" s="616"/>
      <c r="E32" s="616"/>
      <c r="F32" s="616"/>
      <c r="G32" s="616"/>
      <c r="H32" s="754" t="s">
        <v>613</v>
      </c>
      <c r="I32" s="754"/>
      <c r="J32" s="754"/>
      <c r="K32" s="754"/>
      <c r="L32" s="754"/>
      <c r="M32" s="754"/>
      <c r="N32" s="589" t="s">
        <v>329</v>
      </c>
      <c r="O32" s="616"/>
      <c r="P32" s="616"/>
      <c r="Q32" s="616"/>
      <c r="R32" s="616"/>
      <c r="S32" s="616"/>
      <c r="T32" s="920"/>
      <c r="U32" s="99"/>
      <c r="V32" s="99"/>
      <c r="W32" s="99"/>
      <c r="X32" s="99"/>
    </row>
    <row r="33" spans="1:24" s="494" customFormat="1" ht="30.6" customHeight="1">
      <c r="A33" s="590">
        <f>COUNTA(A22:E27)</f>
        <v>4</v>
      </c>
      <c r="B33" s="617"/>
      <c r="C33" s="617"/>
      <c r="D33" s="617"/>
      <c r="E33" s="617"/>
      <c r="F33" s="617"/>
      <c r="G33" s="747"/>
      <c r="H33" s="755">
        <f>COUNTA('別紙１③'!B7:B30)</f>
        <v>19</v>
      </c>
      <c r="I33" s="755"/>
      <c r="J33" s="755"/>
      <c r="K33" s="755"/>
      <c r="L33" s="755"/>
      <c r="M33" s="755"/>
      <c r="N33" s="852">
        <f>A33/H33</f>
        <v>0.21052631578947367</v>
      </c>
      <c r="O33" s="868"/>
      <c r="P33" s="868"/>
      <c r="Q33" s="868"/>
      <c r="R33" s="868"/>
      <c r="S33" s="868"/>
      <c r="T33" s="921"/>
      <c r="U33" s="99"/>
      <c r="V33" s="99"/>
      <c r="W33" s="99"/>
      <c r="X33" s="99"/>
    </row>
    <row r="34" spans="1:24" s="576" customFormat="1" ht="25.15" customHeight="1">
      <c r="A34" s="514" t="s">
        <v>83</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row>
    <row r="35" spans="1:24" s="494" customFormat="1" ht="18" customHeight="1">
      <c r="A35" s="213"/>
      <c r="B35" s="226"/>
      <c r="C35" s="226"/>
      <c r="D35" s="226"/>
      <c r="E35" s="226"/>
      <c r="F35" s="226"/>
      <c r="G35" s="226"/>
      <c r="H35" s="226"/>
      <c r="I35" s="226"/>
      <c r="J35" s="226"/>
      <c r="K35" s="226"/>
      <c r="L35" s="226"/>
      <c r="M35" s="226"/>
      <c r="N35" s="226"/>
      <c r="O35" s="226"/>
      <c r="P35" s="226"/>
      <c r="Q35" s="226"/>
      <c r="R35" s="226"/>
      <c r="S35" s="226"/>
      <c r="T35" s="226"/>
      <c r="U35" s="226"/>
      <c r="V35" s="226"/>
      <c r="W35" s="226"/>
      <c r="X35" s="226"/>
    </row>
    <row r="36" spans="1:24" s="494" customFormat="1" ht="18" customHeight="1">
      <c r="A36" s="213" t="s">
        <v>139</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row>
    <row r="37" spans="1:24" s="494" customFormat="1" ht="10.15" customHeight="1">
      <c r="A37" s="213"/>
      <c r="B37" s="226"/>
      <c r="C37" s="226"/>
      <c r="D37" s="226"/>
      <c r="E37" s="226"/>
      <c r="F37" s="226"/>
      <c r="G37" s="226"/>
      <c r="H37" s="226"/>
      <c r="I37" s="226"/>
      <c r="J37" s="226"/>
      <c r="K37" s="226"/>
      <c r="L37" s="226"/>
      <c r="M37" s="226"/>
      <c r="N37" s="226"/>
      <c r="O37" s="226"/>
      <c r="P37" s="226"/>
      <c r="Q37" s="226"/>
      <c r="R37" s="226"/>
      <c r="S37" s="226"/>
      <c r="T37" s="226"/>
      <c r="U37" s="226"/>
      <c r="V37" s="226"/>
      <c r="W37" s="226"/>
      <c r="X37" s="226"/>
    </row>
    <row r="38" spans="1:24" s="494" customFormat="1" ht="18" customHeight="1">
      <c r="A38" s="213" t="s">
        <v>800</v>
      </c>
      <c r="B38" s="226"/>
      <c r="C38" s="226"/>
      <c r="D38" s="226"/>
      <c r="E38" s="226"/>
      <c r="F38" s="226"/>
      <c r="G38" s="226"/>
      <c r="H38" s="226"/>
      <c r="I38" s="226"/>
      <c r="J38" s="226"/>
      <c r="K38" s="226"/>
      <c r="L38" s="226"/>
      <c r="M38" s="226"/>
      <c r="N38" s="226"/>
      <c r="O38" s="226"/>
      <c r="P38" s="226"/>
      <c r="Q38" s="226"/>
      <c r="R38" s="226"/>
      <c r="S38" s="226"/>
      <c r="T38" s="226"/>
      <c r="U38" s="226"/>
      <c r="V38" s="226"/>
      <c r="W38" s="226"/>
      <c r="X38" s="226"/>
    </row>
    <row r="39" spans="1:24" s="494" customFormat="1" ht="18" customHeight="1">
      <c r="A39" s="591" t="s">
        <v>802</v>
      </c>
      <c r="B39" s="591"/>
      <c r="C39" s="654" t="s">
        <v>808</v>
      </c>
      <c r="D39" s="654"/>
      <c r="E39" s="654"/>
      <c r="F39" s="654"/>
      <c r="G39" s="654"/>
      <c r="H39" s="654"/>
      <c r="I39" s="654"/>
      <c r="J39" s="654"/>
      <c r="K39" s="654"/>
      <c r="L39" s="654"/>
      <c r="M39" s="654"/>
      <c r="N39" s="654"/>
      <c r="O39" s="654"/>
      <c r="P39" s="654"/>
      <c r="Q39" s="654"/>
      <c r="R39" s="654"/>
      <c r="S39" s="654"/>
      <c r="T39" s="654"/>
      <c r="U39" s="226"/>
      <c r="V39" s="226"/>
      <c r="W39" s="226"/>
      <c r="X39" s="226"/>
    </row>
    <row r="40" spans="1:24" s="494" customFormat="1" ht="18" customHeight="1">
      <c r="A40" s="592" t="s">
        <v>264</v>
      </c>
      <c r="B40" s="592"/>
      <c r="C40" s="592"/>
      <c r="D40" s="592"/>
      <c r="E40" s="592"/>
      <c r="F40" s="592"/>
      <c r="G40" s="592"/>
      <c r="H40" s="592"/>
      <c r="I40" s="592"/>
      <c r="J40" s="592"/>
      <c r="K40" s="592"/>
      <c r="L40" s="592"/>
      <c r="M40" s="592"/>
      <c r="N40" s="592"/>
      <c r="O40" s="592"/>
      <c r="P40" s="592"/>
      <c r="Q40" s="592"/>
      <c r="R40" s="592"/>
      <c r="S40" s="592"/>
      <c r="T40" s="592"/>
      <c r="U40" s="226"/>
      <c r="V40" s="226"/>
      <c r="W40" s="226"/>
      <c r="X40" s="226"/>
    </row>
    <row r="41" spans="1:24" s="494" customFormat="1" ht="18" customHeight="1">
      <c r="A41" s="593" t="s">
        <v>418</v>
      </c>
      <c r="B41" s="593"/>
      <c r="C41" s="655" t="s">
        <v>711</v>
      </c>
      <c r="D41" s="655"/>
      <c r="E41" s="655"/>
      <c r="F41" s="655"/>
      <c r="G41" s="655"/>
      <c r="H41" s="655"/>
      <c r="I41" s="655"/>
      <c r="J41" s="655"/>
      <c r="K41" s="655"/>
      <c r="L41" s="655"/>
      <c r="M41" s="655"/>
      <c r="N41" s="655"/>
      <c r="O41" s="655"/>
      <c r="P41" s="655"/>
      <c r="Q41" s="655"/>
      <c r="R41" s="655"/>
      <c r="S41" s="655"/>
      <c r="T41" s="655"/>
      <c r="U41" s="226"/>
      <c r="V41" s="226"/>
      <c r="W41" s="226"/>
      <c r="X41" s="226"/>
    </row>
    <row r="42" spans="1:24" s="494" customFormat="1" ht="18" customHeight="1">
      <c r="A42" s="593"/>
      <c r="B42" s="593"/>
      <c r="C42" s="655" t="s">
        <v>810</v>
      </c>
      <c r="D42" s="655"/>
      <c r="E42" s="655"/>
      <c r="F42" s="655"/>
      <c r="G42" s="655"/>
      <c r="H42" s="655"/>
      <c r="I42" s="655"/>
      <c r="J42" s="655"/>
      <c r="K42" s="655"/>
      <c r="L42" s="655"/>
      <c r="M42" s="655"/>
      <c r="N42" s="655"/>
      <c r="O42" s="655"/>
      <c r="P42" s="655"/>
      <c r="Q42" s="655"/>
      <c r="R42" s="655"/>
      <c r="S42" s="655"/>
      <c r="T42" s="655"/>
      <c r="U42" s="226"/>
      <c r="V42" s="226"/>
      <c r="W42" s="226"/>
      <c r="X42" s="226"/>
    </row>
    <row r="43" spans="1:24" s="494" customFormat="1" ht="18" customHeight="1">
      <c r="A43" s="593" t="s">
        <v>399</v>
      </c>
      <c r="B43" s="593"/>
      <c r="C43" s="655" t="s">
        <v>112</v>
      </c>
      <c r="D43" s="655"/>
      <c r="E43" s="655"/>
      <c r="F43" s="655"/>
      <c r="G43" s="655"/>
      <c r="H43" s="655"/>
      <c r="I43" s="655"/>
      <c r="J43" s="655"/>
      <c r="K43" s="655"/>
      <c r="L43" s="655"/>
      <c r="M43" s="655"/>
      <c r="N43" s="655"/>
      <c r="O43" s="655"/>
      <c r="P43" s="655"/>
      <c r="Q43" s="655"/>
      <c r="R43" s="655"/>
      <c r="S43" s="655"/>
      <c r="T43" s="655"/>
      <c r="U43" s="226"/>
      <c r="V43" s="226"/>
      <c r="W43" s="226"/>
      <c r="X43" s="226"/>
    </row>
    <row r="44" spans="1:24" s="494" customFormat="1" ht="18" customHeight="1">
      <c r="A44" s="593"/>
      <c r="B44" s="593"/>
      <c r="C44" s="656" t="s">
        <v>247</v>
      </c>
      <c r="D44" s="691"/>
      <c r="E44" s="691"/>
      <c r="F44" s="691"/>
      <c r="G44" s="691"/>
      <c r="H44" s="691"/>
      <c r="I44" s="691"/>
      <c r="J44" s="691"/>
      <c r="K44" s="691"/>
      <c r="L44" s="691"/>
      <c r="M44" s="691"/>
      <c r="N44" s="691"/>
      <c r="O44" s="691"/>
      <c r="P44" s="691"/>
      <c r="Q44" s="691"/>
      <c r="R44" s="691"/>
      <c r="S44" s="691"/>
      <c r="T44" s="691"/>
      <c r="U44" s="226"/>
      <c r="V44" s="226"/>
      <c r="W44" s="226"/>
      <c r="X44" s="226"/>
    </row>
    <row r="45" spans="1:24" s="494" customFormat="1" ht="18" customHeight="1">
      <c r="A45" s="213"/>
      <c r="B45" s="226"/>
      <c r="C45" s="226"/>
      <c r="D45" s="226"/>
      <c r="E45" s="226"/>
      <c r="F45" s="226"/>
      <c r="G45" s="226"/>
      <c r="H45" s="226"/>
      <c r="I45" s="226"/>
      <c r="J45" s="226"/>
      <c r="K45" s="226"/>
      <c r="L45" s="226"/>
      <c r="M45" s="226"/>
      <c r="N45" s="226"/>
      <c r="O45" s="226"/>
      <c r="P45" s="226"/>
      <c r="Q45" s="226"/>
      <c r="R45" s="226"/>
      <c r="S45" s="226"/>
      <c r="T45" s="226"/>
      <c r="U45" s="226"/>
      <c r="V45" s="226"/>
      <c r="W45" s="226"/>
      <c r="X45" s="226"/>
    </row>
    <row r="46" spans="1:24" s="494" customFormat="1" ht="18" customHeight="1">
      <c r="A46" s="591" t="s">
        <v>802</v>
      </c>
      <c r="B46" s="591"/>
      <c r="C46" s="654" t="s">
        <v>808</v>
      </c>
      <c r="D46" s="654"/>
      <c r="E46" s="654"/>
      <c r="F46" s="654"/>
      <c r="G46" s="654"/>
      <c r="H46" s="654"/>
      <c r="I46" s="654"/>
      <c r="J46" s="654"/>
      <c r="K46" s="654"/>
      <c r="L46" s="654"/>
      <c r="M46" s="654"/>
      <c r="N46" s="654"/>
      <c r="O46" s="654"/>
      <c r="P46" s="654"/>
      <c r="Q46" s="654"/>
      <c r="R46" s="654"/>
      <c r="S46" s="654"/>
      <c r="T46" s="654"/>
      <c r="U46" s="226"/>
      <c r="V46" s="226"/>
      <c r="W46" s="226"/>
      <c r="X46" s="226"/>
    </row>
    <row r="47" spans="1:24" s="494" customFormat="1" ht="18" customHeight="1">
      <c r="A47" s="592" t="s">
        <v>686</v>
      </c>
      <c r="B47" s="592"/>
      <c r="C47" s="592"/>
      <c r="D47" s="592"/>
      <c r="E47" s="592"/>
      <c r="F47" s="592"/>
      <c r="G47" s="592"/>
      <c r="H47" s="592"/>
      <c r="I47" s="592"/>
      <c r="J47" s="592"/>
      <c r="K47" s="592"/>
      <c r="L47" s="592"/>
      <c r="M47" s="592"/>
      <c r="N47" s="592"/>
      <c r="O47" s="592"/>
      <c r="P47" s="592"/>
      <c r="Q47" s="592"/>
      <c r="R47" s="592"/>
      <c r="S47" s="592"/>
      <c r="T47" s="592"/>
      <c r="U47" s="226"/>
      <c r="V47" s="226"/>
      <c r="W47" s="226"/>
      <c r="X47" s="226"/>
    </row>
    <row r="48" spans="1:24" s="494" customFormat="1" ht="18" customHeight="1">
      <c r="A48" s="593"/>
      <c r="B48" s="593"/>
      <c r="C48" s="655" t="s">
        <v>813</v>
      </c>
      <c r="D48" s="655"/>
      <c r="E48" s="655"/>
      <c r="F48" s="655"/>
      <c r="G48" s="655"/>
      <c r="H48" s="655"/>
      <c r="I48" s="655"/>
      <c r="J48" s="655"/>
      <c r="K48" s="655"/>
      <c r="L48" s="655"/>
      <c r="M48" s="655"/>
      <c r="N48" s="655"/>
      <c r="O48" s="655"/>
      <c r="P48" s="655"/>
      <c r="Q48" s="655"/>
      <c r="R48" s="655"/>
      <c r="S48" s="655"/>
      <c r="T48" s="655"/>
      <c r="U48" s="226"/>
      <c r="V48" s="226"/>
      <c r="W48" s="226"/>
      <c r="X48" s="226"/>
    </row>
    <row r="49" spans="1:25" s="494" customFormat="1" ht="18" customHeight="1">
      <c r="A49" s="593" t="s">
        <v>399</v>
      </c>
      <c r="B49" s="593"/>
      <c r="C49" s="655" t="s">
        <v>146</v>
      </c>
      <c r="D49" s="655"/>
      <c r="E49" s="655"/>
      <c r="F49" s="655"/>
      <c r="G49" s="655"/>
      <c r="H49" s="655"/>
      <c r="I49" s="655"/>
      <c r="J49" s="655"/>
      <c r="K49" s="655"/>
      <c r="L49" s="655"/>
      <c r="M49" s="655"/>
      <c r="N49" s="655"/>
      <c r="O49" s="655"/>
      <c r="P49" s="655"/>
      <c r="Q49" s="655"/>
      <c r="R49" s="655"/>
      <c r="S49" s="655"/>
      <c r="T49" s="655"/>
      <c r="U49" s="226"/>
      <c r="V49" s="226"/>
      <c r="W49" s="226"/>
      <c r="X49" s="226"/>
    </row>
    <row r="50" spans="1:25" s="494" customFormat="1" ht="38.25" customHeight="1">
      <c r="A50" s="593" t="s">
        <v>418</v>
      </c>
      <c r="B50" s="593"/>
      <c r="C50" s="656" t="s">
        <v>815</v>
      </c>
      <c r="D50" s="691"/>
      <c r="E50" s="691"/>
      <c r="F50" s="691"/>
      <c r="G50" s="691"/>
      <c r="H50" s="691"/>
      <c r="I50" s="691"/>
      <c r="J50" s="691"/>
      <c r="K50" s="691"/>
      <c r="L50" s="691"/>
      <c r="M50" s="691"/>
      <c r="N50" s="691"/>
      <c r="O50" s="691"/>
      <c r="P50" s="691"/>
      <c r="Q50" s="691"/>
      <c r="R50" s="691"/>
      <c r="S50" s="691"/>
      <c r="T50" s="691"/>
      <c r="U50" s="226"/>
      <c r="V50" s="226"/>
      <c r="W50" s="226"/>
      <c r="X50" s="226"/>
    </row>
    <row r="51" spans="1:25" s="494" customFormat="1" ht="58.5" customHeight="1">
      <c r="A51" s="213"/>
      <c r="B51" s="226"/>
      <c r="C51" s="226"/>
      <c r="D51" s="226"/>
      <c r="E51" s="226"/>
      <c r="F51" s="226"/>
      <c r="G51" s="226"/>
      <c r="H51" s="226"/>
      <c r="I51" s="226"/>
      <c r="J51" s="226"/>
      <c r="K51" s="226"/>
      <c r="L51" s="226"/>
      <c r="M51" s="226"/>
      <c r="N51" s="226"/>
      <c r="O51" s="226"/>
      <c r="P51" s="226"/>
      <c r="Q51" s="226"/>
      <c r="R51" s="226"/>
      <c r="S51" s="226"/>
      <c r="T51" s="226"/>
      <c r="U51" s="226"/>
      <c r="V51" s="226"/>
      <c r="W51" s="226"/>
      <c r="X51" s="226"/>
    </row>
    <row r="52" spans="1:25" s="577" customFormat="1" ht="18" customHeight="1">
      <c r="A52" s="213" t="s">
        <v>816</v>
      </c>
      <c r="B52" s="226"/>
      <c r="C52" s="226"/>
      <c r="D52" s="226"/>
      <c r="E52" s="226"/>
      <c r="F52" s="226"/>
      <c r="G52" s="226"/>
      <c r="H52" s="226"/>
      <c r="I52" s="226"/>
      <c r="J52" s="226"/>
      <c r="K52" s="226"/>
      <c r="L52" s="226"/>
      <c r="M52" s="226"/>
      <c r="N52" s="226"/>
      <c r="O52" s="226"/>
      <c r="P52" s="226"/>
      <c r="Q52" s="226"/>
      <c r="R52" s="226"/>
      <c r="S52" s="226"/>
      <c r="T52" s="226"/>
      <c r="U52" s="226"/>
      <c r="V52" s="226"/>
      <c r="W52" s="226"/>
      <c r="X52" s="226"/>
    </row>
    <row r="53" spans="1:25" s="577" customFormat="1" ht="18" customHeight="1">
      <c r="A53" s="213" t="s">
        <v>817</v>
      </c>
      <c r="B53" s="226"/>
      <c r="C53" s="226"/>
      <c r="D53" s="226"/>
      <c r="E53" s="226"/>
      <c r="F53" s="226"/>
      <c r="G53" s="226"/>
      <c r="H53" s="226"/>
      <c r="I53" s="226"/>
      <c r="J53" s="226"/>
      <c r="K53" s="226"/>
      <c r="L53" s="226"/>
      <c r="M53" s="226"/>
      <c r="N53" s="226"/>
      <c r="O53" s="226"/>
      <c r="P53" s="226"/>
      <c r="Q53" s="226"/>
      <c r="R53" s="226"/>
      <c r="S53" s="226"/>
      <c r="T53" s="226" t="s">
        <v>818</v>
      </c>
      <c r="U53" s="226"/>
      <c r="V53" s="226"/>
      <c r="W53" s="226"/>
      <c r="X53" s="226"/>
    </row>
    <row r="54" spans="1:25" s="577" customFormat="1" ht="18" customHeight="1">
      <c r="A54" s="594" t="s">
        <v>569</v>
      </c>
      <c r="B54" s="594"/>
      <c r="C54" s="657" t="s">
        <v>626</v>
      </c>
      <c r="D54" s="692"/>
      <c r="E54" s="715" t="s">
        <v>821</v>
      </c>
      <c r="F54" s="734"/>
      <c r="G54" s="734"/>
      <c r="H54" s="734"/>
      <c r="I54" s="734"/>
      <c r="J54" s="715" t="s">
        <v>661</v>
      </c>
      <c r="K54" s="734"/>
      <c r="L54" s="734"/>
      <c r="M54" s="734"/>
      <c r="N54" s="734"/>
      <c r="O54" s="715" t="s">
        <v>823</v>
      </c>
      <c r="P54" s="734"/>
      <c r="Q54" s="734"/>
      <c r="R54" s="734"/>
      <c r="S54" s="734"/>
      <c r="T54" s="715" t="s">
        <v>546</v>
      </c>
      <c r="U54" s="734"/>
      <c r="V54" s="734"/>
      <c r="W54" s="734"/>
      <c r="X54" s="958"/>
    </row>
    <row r="55" spans="1:25" s="577" customFormat="1" ht="39.950000000000003" customHeight="1">
      <c r="A55" s="595"/>
      <c r="B55" s="595"/>
      <c r="C55" s="658"/>
      <c r="D55" s="693"/>
      <c r="E55" s="716" t="s">
        <v>431</v>
      </c>
      <c r="F55" s="658" t="s">
        <v>400</v>
      </c>
      <c r="G55" s="748" t="s">
        <v>291</v>
      </c>
      <c r="H55" s="658" t="s">
        <v>721</v>
      </c>
      <c r="I55" s="765" t="s">
        <v>827</v>
      </c>
      <c r="J55" s="716" t="s">
        <v>431</v>
      </c>
      <c r="K55" s="658" t="s">
        <v>400</v>
      </c>
      <c r="L55" s="748" t="s">
        <v>291</v>
      </c>
      <c r="M55" s="658" t="s">
        <v>721</v>
      </c>
      <c r="N55" s="765" t="s">
        <v>827</v>
      </c>
      <c r="O55" s="716" t="s">
        <v>431</v>
      </c>
      <c r="P55" s="658" t="s">
        <v>400</v>
      </c>
      <c r="Q55" s="748" t="s">
        <v>291</v>
      </c>
      <c r="R55" s="658" t="s">
        <v>721</v>
      </c>
      <c r="S55" s="765" t="s">
        <v>827</v>
      </c>
      <c r="T55" s="716" t="s">
        <v>431</v>
      </c>
      <c r="U55" s="658" t="s">
        <v>400</v>
      </c>
      <c r="V55" s="942" t="s">
        <v>291</v>
      </c>
      <c r="W55" s="658" t="s">
        <v>721</v>
      </c>
      <c r="X55" s="658" t="s">
        <v>827</v>
      </c>
    </row>
    <row r="56" spans="1:25" s="577" customFormat="1" ht="28.9" customHeight="1">
      <c r="A56" s="596" t="s">
        <v>833</v>
      </c>
      <c r="B56" s="619"/>
      <c r="C56" s="659"/>
      <c r="D56" s="694"/>
      <c r="E56" s="717">
        <f>ROUNDDOWN(SUMIFS('別紙２①'!$F$18:$F$64,'別紙２①'!$V$18:$V$64,'別紙１④'!G56),0)</f>
        <v>24248</v>
      </c>
      <c r="F56" s="735" t="s">
        <v>396</v>
      </c>
      <c r="G56" s="735" t="str">
        <f>'別紙２①'!$T$14&amp;'別紙１④'!$E$54&amp;'別紙１④'!$F56</f>
        <v>田急傾斜</v>
      </c>
      <c r="H56" s="756">
        <f>VLOOKUP($G56,プルダウンリスト!$D$15:$E$70,2,FALSE)</f>
        <v>16800</v>
      </c>
      <c r="I56" s="766">
        <f t="shared" ref="I56:I61" si="0">ROUNDDOWN(E56*H56/1000,0)</f>
        <v>407366</v>
      </c>
      <c r="J56" s="717">
        <f>ROUNDDOWN(SUMIFS('別紙２①'!$F$18:$F$64,'別紙２①'!$V$18:$V$64,'別紙１④'!L56),0)</f>
        <v>0</v>
      </c>
      <c r="K56" s="735" t="s">
        <v>396</v>
      </c>
      <c r="L56" s="735" t="str">
        <f>'別紙２①'!$T$14&amp;$J$54&amp;K56</f>
        <v>畑急傾斜</v>
      </c>
      <c r="M56" s="756">
        <f>VLOOKUP(L56,プルダウンリスト!$D$15:$E$70,2,FALSE)</f>
        <v>9200</v>
      </c>
      <c r="N56" s="766">
        <f t="shared" ref="N56:N61" si="1">ROUNDDOWN(J56*M56/1000,0)</f>
        <v>0</v>
      </c>
      <c r="O56" s="717">
        <f>ROUNDDOWN(SUMIFS('別紙２①'!$F$18:$F$64,'別紙２①'!$V$18:$V$64,'別紙１④'!Q56),0)</f>
        <v>0</v>
      </c>
      <c r="P56" s="735" t="s">
        <v>396</v>
      </c>
      <c r="Q56" s="735" t="str">
        <f>'別紙２①'!$T$14&amp;$O$54&amp;P56</f>
        <v>草地急傾斜</v>
      </c>
      <c r="R56" s="756">
        <f>VLOOKUP(Q56,プルダウンリスト!$D$15:$E$70,2,FALSE)</f>
        <v>8400</v>
      </c>
      <c r="S56" s="766">
        <f t="shared" ref="S56:S62" si="2">ROUNDDOWN(O56*R56/1000,0)</f>
        <v>0</v>
      </c>
      <c r="T56" s="717">
        <f>ROUNDDOWN(SUMIFS('別紙２①'!$F$18:$F$64,'別紙２①'!$V$18:$V$64,'別紙１④'!V56),0)</f>
        <v>0</v>
      </c>
      <c r="U56" s="735" t="s">
        <v>396</v>
      </c>
      <c r="V56" s="735" t="str">
        <f>'別紙２①'!$T$14&amp;$T$54&amp;U56</f>
        <v>採草放牧地急傾斜</v>
      </c>
      <c r="W56" s="756">
        <f>VLOOKUP(V56,プルダウンリスト!$D$15:$E$70,2,FALSE)</f>
        <v>800</v>
      </c>
      <c r="X56" s="959">
        <f>ROUNDDOWN(T56*W56/1000,0)</f>
        <v>0</v>
      </c>
    </row>
    <row r="57" spans="1:25" s="577" customFormat="1" ht="28.9" customHeight="1">
      <c r="A57" s="596"/>
      <c r="B57" s="619"/>
      <c r="C57" s="660"/>
      <c r="D57" s="695"/>
      <c r="E57" s="717">
        <f>ROUNDDOWN(SUMIFS('別紙２①'!$F$18:$F$64,'別紙２①'!$V$18:$V$64,'別紙１④'!G57),0)</f>
        <v>17714</v>
      </c>
      <c r="F57" s="736" t="s">
        <v>464</v>
      </c>
      <c r="G57" s="736" t="str">
        <f>'別紙２①'!$T$14&amp;'別紙１④'!$E$54&amp;'別紙１④'!$F57</f>
        <v>田緩傾斜</v>
      </c>
      <c r="H57" s="757">
        <f>VLOOKUP($G57,プルダウンリスト!$D$15:$E$70,2,FALSE)</f>
        <v>6400</v>
      </c>
      <c r="I57" s="767">
        <f t="shared" si="0"/>
        <v>113369</v>
      </c>
      <c r="J57" s="717">
        <f>ROUNDDOWN(SUMIFS('別紙２①'!$F$18:$F$64,'別紙２①'!$V$18:$V$64,'別紙１④'!L57),0)</f>
        <v>0</v>
      </c>
      <c r="K57" s="736" t="s">
        <v>464</v>
      </c>
      <c r="L57" s="736" t="str">
        <f>'別紙２①'!$T$14&amp;$J$54&amp;K57</f>
        <v>畑緩傾斜</v>
      </c>
      <c r="M57" s="757">
        <f>VLOOKUP(L57,プルダウンリスト!$D$15:$E$70,2,FALSE)</f>
        <v>2800</v>
      </c>
      <c r="N57" s="767">
        <f t="shared" si="1"/>
        <v>0</v>
      </c>
      <c r="O57" s="717">
        <f>ROUNDDOWN(SUMIFS('別紙２①'!$F$18:$F$64,'別紙２①'!$V$18:$V$64,'別紙１④'!Q57),0)</f>
        <v>0</v>
      </c>
      <c r="P57" s="736" t="s">
        <v>464</v>
      </c>
      <c r="Q57" s="736" t="str">
        <f>'別紙２①'!$T$14&amp;$O$54&amp;P57</f>
        <v>草地緩傾斜</v>
      </c>
      <c r="R57" s="757">
        <f>VLOOKUP(Q57,プルダウンリスト!$D$15:$E$70,2,FALSE)</f>
        <v>2400</v>
      </c>
      <c r="S57" s="766">
        <f t="shared" si="2"/>
        <v>0</v>
      </c>
      <c r="T57" s="717">
        <f>ROUNDDOWN(SUMIFS('別紙２①'!$F$18:$F$64,'別紙２①'!$V$18:$V$64,'別紙１④'!V57),0)</f>
        <v>0</v>
      </c>
      <c r="U57" s="736" t="s">
        <v>464</v>
      </c>
      <c r="V57" s="736" t="str">
        <f>'別紙２①'!$T$14&amp;$T$54&amp;U57</f>
        <v>採草放牧地緩傾斜</v>
      </c>
      <c r="W57" s="757">
        <f>VLOOKUP(V57,プルダウンリスト!$D$15:$E$70,2,FALSE)</f>
        <v>240</v>
      </c>
      <c r="X57" s="959">
        <f>ROUNDDOWN(T57*W57/1000,0)</f>
        <v>0</v>
      </c>
    </row>
    <row r="58" spans="1:25" s="577" customFormat="1" ht="28.9" customHeight="1">
      <c r="A58" s="596"/>
      <c r="B58" s="619"/>
      <c r="C58" s="660"/>
      <c r="D58" s="695"/>
      <c r="E58" s="717">
        <f>ROUNDDOWN(SUMIFS('別紙２①'!$F$18:$F$64,'別紙２①'!$V$18:$V$64,'別紙１④'!G58),0)</f>
        <v>0</v>
      </c>
      <c r="F58" s="736" t="s">
        <v>440</v>
      </c>
      <c r="G58" s="736" t="str">
        <f>'別紙２①'!$T$14&amp;'別紙１④'!$E$54&amp;'別紙１④'!$F58</f>
        <v>田小区画・不整形</v>
      </c>
      <c r="H58" s="757">
        <f>VLOOKUP($G58,プルダウンリスト!$D$15:$E$70,2,FALSE)</f>
        <v>6400</v>
      </c>
      <c r="I58" s="767">
        <f t="shared" si="0"/>
        <v>0</v>
      </c>
      <c r="J58" s="717">
        <f>ROUNDDOWN(SUMIFS('別紙２①'!$F$18:$F$64,'別紙２①'!$V$18:$V$64,'別紙１④'!L58),0)</f>
        <v>0</v>
      </c>
      <c r="K58" s="736" t="s">
        <v>442</v>
      </c>
      <c r="L58" s="736" t="str">
        <f>'別紙２①'!$T$14&amp;$J$54&amp;K58</f>
        <v>畑高齢化・耕作放棄率</v>
      </c>
      <c r="M58" s="757">
        <f>VLOOKUP(L58,プルダウンリスト!$D$15:$E$70,2,FALSE)</f>
        <v>2800</v>
      </c>
      <c r="N58" s="767">
        <f t="shared" si="1"/>
        <v>0</v>
      </c>
      <c r="O58" s="717">
        <f>ROUNDDOWN(SUMIFS('別紙２①'!$F$18:$F$64,'別紙２①'!$V$18:$V$64,'別紙１④'!Q58),0)</f>
        <v>0</v>
      </c>
      <c r="P58" s="736" t="s">
        <v>442</v>
      </c>
      <c r="Q58" s="736" t="str">
        <f>'別紙２①'!$T$14&amp;$O$54&amp;P58</f>
        <v>草地高齢化・耕作放棄率</v>
      </c>
      <c r="R58" s="757">
        <f>VLOOKUP(Q58,プルダウンリスト!$D$15:$E$70,2,FALSE)</f>
        <v>2400</v>
      </c>
      <c r="S58" s="766">
        <f t="shared" si="2"/>
        <v>0</v>
      </c>
      <c r="T58" s="717">
        <f>ROUNDDOWN(SUMIFS('別紙２①'!$F$18:$F$64,'別紙２①'!$V$18:$V$64,'別紙１④'!V58),0)</f>
        <v>0</v>
      </c>
      <c r="U58" s="736" t="s">
        <v>445</v>
      </c>
      <c r="V58" s="736" t="str">
        <f>'別紙２①'!$T$14&amp;$T$54&amp;U58</f>
        <v>採草放牧地特認基準</v>
      </c>
      <c r="W58" s="757">
        <f>VLOOKUP(V58,プルダウンリスト!$D$15:$E$70,2,FALSE)</f>
        <v>240</v>
      </c>
      <c r="X58" s="959">
        <f>ROUNDDOWN(T58*W58/1000,0)</f>
        <v>0</v>
      </c>
    </row>
    <row r="59" spans="1:25" s="577" customFormat="1" ht="36" customHeight="1">
      <c r="A59" s="596"/>
      <c r="B59" s="619"/>
      <c r="C59" s="660"/>
      <c r="D59" s="695"/>
      <c r="E59" s="717">
        <f>ROUNDDOWN(SUMIFS('別紙２①'!$F$18:$F$64,'別紙２①'!$V$18:$V$64,'別紙１④'!G59),0)</f>
        <v>0</v>
      </c>
      <c r="F59" s="736" t="s">
        <v>442</v>
      </c>
      <c r="G59" s="736" t="str">
        <f>'別紙２①'!$T$14&amp;'別紙１④'!$E$54&amp;'別紙１④'!$F59</f>
        <v>田高齢化・耕作放棄率</v>
      </c>
      <c r="H59" s="757">
        <f>VLOOKUP($G59,プルダウンリスト!$D$15:$E$70,2,FALSE)</f>
        <v>6400</v>
      </c>
      <c r="I59" s="767">
        <f t="shared" si="0"/>
        <v>0</v>
      </c>
      <c r="J59" s="717">
        <f>ROUNDDOWN(SUMIFS('別紙２①'!$F$18:$F$64,'別紙２①'!$V$18:$V$64,'別紙１④'!L59),0)</f>
        <v>0</v>
      </c>
      <c r="K59" s="736" t="s">
        <v>445</v>
      </c>
      <c r="L59" s="736" t="str">
        <f>'別紙２①'!$T$14&amp;$J$54&amp;K59</f>
        <v>畑特認基準</v>
      </c>
      <c r="M59" s="757">
        <f>VLOOKUP(L59,プルダウンリスト!$D$15:$E$70,2,FALSE)</f>
        <v>2800</v>
      </c>
      <c r="N59" s="767">
        <f t="shared" si="1"/>
        <v>0</v>
      </c>
      <c r="O59" s="717">
        <f>ROUNDDOWN(SUMIFS('別紙２①'!$F$18:$F$64,'別紙２①'!$V$18:$V$64,'別紙１④'!Q59),0)</f>
        <v>0</v>
      </c>
      <c r="P59" s="736" t="s">
        <v>447</v>
      </c>
      <c r="Q59" s="736" t="str">
        <f>'別紙２①'!$T$14&amp;$O$54&amp;P59</f>
        <v>草地草地比率の高い草地</v>
      </c>
      <c r="R59" s="757">
        <f>VLOOKUP(Q59,プルダウンリスト!$D$15:$E$70,2,FALSE)</f>
        <v>1200</v>
      </c>
      <c r="S59" s="766">
        <f t="shared" si="2"/>
        <v>0</v>
      </c>
      <c r="T59" s="717">
        <f>ROUNDDOWN(SUMIFS('別紙２①'!$F$18:$F$64,'別紙２①'!$V$18:$V$64,'別紙１④'!V59),0)</f>
        <v>0</v>
      </c>
      <c r="U59" s="737" t="s">
        <v>479</v>
      </c>
      <c r="V59" s="736" t="str">
        <f>'別紙２①'!$T$14&amp;$T$54&amp;U59</f>
        <v>採草放牧地交付対象外（田採草放牧地混在地）</v>
      </c>
      <c r="W59" s="757">
        <f>VLOOKUP(V59,プルダウンリスト!$D$15:$E$70,2,FALSE)</f>
        <v>0</v>
      </c>
      <c r="X59" s="959">
        <f>ROUNDDOWN(T59*W59/1000,0)</f>
        <v>0</v>
      </c>
    </row>
    <row r="60" spans="1:25" s="577" customFormat="1" ht="36" customHeight="1">
      <c r="A60" s="596"/>
      <c r="B60" s="619"/>
      <c r="C60" s="660"/>
      <c r="D60" s="695"/>
      <c r="E60" s="717">
        <f>ROUNDDOWN(SUMIFS('別紙２①'!$F$18:$F$64,'別紙２①'!$V$18:$V$64,'別紙１④'!G60),0)</f>
        <v>0</v>
      </c>
      <c r="F60" s="736" t="s">
        <v>445</v>
      </c>
      <c r="G60" s="736" t="str">
        <f>'別紙２①'!$T$14&amp;'別紙１④'!$E$54&amp;'別紙１④'!$F60</f>
        <v>田特認基準</v>
      </c>
      <c r="H60" s="757">
        <f>VLOOKUP($G60,プルダウンリスト!$D$15:$E$70,2,FALSE)</f>
        <v>6400</v>
      </c>
      <c r="I60" s="767">
        <f t="shared" si="0"/>
        <v>0</v>
      </c>
      <c r="J60" s="717">
        <f>ROUNDDOWN(SUMIFS('別紙２①'!$F$18:$F$64,'別紙２①'!$V$18:$V$64,'別紙１④'!L60),0)</f>
        <v>0</v>
      </c>
      <c r="K60" s="737" t="s">
        <v>462</v>
      </c>
      <c r="L60" s="736" t="str">
        <f>'別紙２①'!$T$14&amp;$J$54&amp;K60</f>
        <v>畑交付対象外（田畑混在地）</v>
      </c>
      <c r="M60" s="757">
        <f>VLOOKUP(L60,プルダウンリスト!$D$15:$E$70,2,FALSE)</f>
        <v>0</v>
      </c>
      <c r="N60" s="767">
        <f t="shared" si="1"/>
        <v>0</v>
      </c>
      <c r="O60" s="717">
        <f>ROUNDDOWN(SUMIFS('別紙２①'!$F$18:$F$64,'別紙２①'!$V$18:$V$64,'別紙１④'!Q60),0)</f>
        <v>0</v>
      </c>
      <c r="P60" s="736" t="s">
        <v>445</v>
      </c>
      <c r="Q60" s="736" t="str">
        <f>'別紙２①'!$T$14&amp;$O$54&amp;P60</f>
        <v>草地特認基準</v>
      </c>
      <c r="R60" s="757">
        <f>VLOOKUP(Q60,プルダウンリスト!$D$15:$E$70,2,FALSE)</f>
        <v>2400</v>
      </c>
      <c r="S60" s="766">
        <f t="shared" si="2"/>
        <v>0</v>
      </c>
      <c r="T60" s="717">
        <f>ROUNDDOWN(SUMIFS('別紙２①'!$F$18:$F$64,'別紙２①'!$V$18:$V$64,'別紙１④'!V60),0)</f>
        <v>0</v>
      </c>
      <c r="U60" s="737" t="s">
        <v>482</v>
      </c>
      <c r="V60" s="736" t="str">
        <f>'別紙２①'!$T$14&amp;$T$54&amp;U60</f>
        <v>採草放牧地交付対象外（田採草放牧地混在地以外）</v>
      </c>
      <c r="W60" s="757">
        <f>VLOOKUP(V60,プルダウンリスト!$D$15:$E$70,2,FALSE)</f>
        <v>0</v>
      </c>
      <c r="X60" s="959">
        <f>ROUNDDOWN(T60*W60/1000,0)</f>
        <v>0</v>
      </c>
    </row>
    <row r="61" spans="1:25" s="577" customFormat="1" ht="28.9" customHeight="1">
      <c r="A61" s="596"/>
      <c r="B61" s="619"/>
      <c r="C61" s="660"/>
      <c r="D61" s="695"/>
      <c r="E61" s="717">
        <f>ROUNDDOWN(SUMIFS('別紙２①'!$F$18:$F$64,'別紙２①'!$V$18:$V$64,'別紙１④'!G61),0)</f>
        <v>0</v>
      </c>
      <c r="F61" s="736" t="s">
        <v>453</v>
      </c>
      <c r="G61" s="736" t="str">
        <f>'別紙２①'!$T$14&amp;'別紙１④'!$E$54&amp;'別紙１④'!$F61</f>
        <v>田交付対象外</v>
      </c>
      <c r="H61" s="757">
        <f>VLOOKUP($G61,プルダウンリスト!$D$15:$E$70,2,FALSE)</f>
        <v>0</v>
      </c>
      <c r="I61" s="767">
        <f t="shared" si="0"/>
        <v>0</v>
      </c>
      <c r="J61" s="717">
        <f>ROUNDDOWN(SUMIFS('別紙２①'!$F$18:$F$64,'別紙２①'!$V$18:$V$64,'別紙１④'!L61),0)</f>
        <v>0</v>
      </c>
      <c r="K61" s="737" t="s">
        <v>455</v>
      </c>
      <c r="L61" s="736" t="str">
        <f>'別紙２①'!$T$14&amp;$J$54&amp;K61</f>
        <v>畑交付対象外（田畑混在地以外）</v>
      </c>
      <c r="M61" s="757">
        <f>VLOOKUP(L61,プルダウンリスト!$D$15:$E$70,2,FALSE)</f>
        <v>0</v>
      </c>
      <c r="N61" s="767">
        <f t="shared" si="1"/>
        <v>0</v>
      </c>
      <c r="O61" s="717">
        <f>ROUNDDOWN(SUMIFS('別紙２①'!$F$18:$F$64,'別紙２①'!$V$18:$V$64,'別紙１④'!Q61),0)</f>
        <v>0</v>
      </c>
      <c r="P61" s="737" t="s">
        <v>437</v>
      </c>
      <c r="Q61" s="736" t="str">
        <f>'別紙２①'!$T$14&amp;$O$54&amp;P61</f>
        <v>草地交付対象外（田草地混在地）</v>
      </c>
      <c r="R61" s="757">
        <f>VLOOKUP(Q61,プルダウンリスト!$D$15:$E$70,2,FALSE)</f>
        <v>0</v>
      </c>
      <c r="S61" s="766">
        <f t="shared" si="2"/>
        <v>0</v>
      </c>
      <c r="T61" s="717"/>
      <c r="U61" s="737"/>
      <c r="V61" s="736"/>
      <c r="W61" s="757"/>
      <c r="X61" s="959"/>
    </row>
    <row r="62" spans="1:25" s="577" customFormat="1" ht="28.9" customHeight="1">
      <c r="A62" s="596"/>
      <c r="B62" s="619"/>
      <c r="C62" s="660"/>
      <c r="D62" s="695"/>
      <c r="E62" s="718"/>
      <c r="F62" s="737"/>
      <c r="G62" s="736"/>
      <c r="H62" s="757"/>
      <c r="I62" s="767"/>
      <c r="J62" s="718"/>
      <c r="K62" s="737"/>
      <c r="L62" s="736"/>
      <c r="M62" s="757"/>
      <c r="N62" s="767"/>
      <c r="O62" s="717">
        <f>ROUNDDOWN(SUMIFS('別紙２①'!$F$18:$F$64,'別紙２①'!$V$18:$V$64,'別紙１④'!Q62),0)</f>
        <v>0</v>
      </c>
      <c r="P62" s="737" t="s">
        <v>471</v>
      </c>
      <c r="Q62" s="736" t="str">
        <f>'別紙２①'!$T$14&amp;$O$54&amp;P62</f>
        <v>草地交付対象外（田草地混在地以外）</v>
      </c>
      <c r="R62" s="757">
        <f>VLOOKUP(Q62,プルダウンリスト!$D$15:$E$70,2,FALSE)</f>
        <v>0</v>
      </c>
      <c r="S62" s="766">
        <f t="shared" si="2"/>
        <v>0</v>
      </c>
      <c r="T62" s="922"/>
      <c r="U62" s="934"/>
      <c r="V62" s="934"/>
      <c r="W62" s="948"/>
      <c r="X62" s="960"/>
    </row>
    <row r="63" spans="1:25" s="578" customFormat="1" ht="18" customHeight="1">
      <c r="A63" s="597" t="s">
        <v>165</v>
      </c>
      <c r="B63" s="620"/>
      <c r="C63" s="661">
        <f>E63+J63+O63+T63</f>
        <v>41962</v>
      </c>
      <c r="D63" s="696"/>
      <c r="E63" s="719">
        <f>SUM(E56:E62)</f>
        <v>41962</v>
      </c>
      <c r="F63" s="738"/>
      <c r="G63" s="738"/>
      <c r="H63" s="758"/>
      <c r="I63" s="768">
        <f>SUM(I56:I62)</f>
        <v>520735</v>
      </c>
      <c r="J63" s="719">
        <f>SUM(J56:J62)</f>
        <v>0</v>
      </c>
      <c r="K63" s="738"/>
      <c r="L63" s="738"/>
      <c r="M63" s="758"/>
      <c r="N63" s="768">
        <f>SUM(N56:N62)</f>
        <v>0</v>
      </c>
      <c r="O63" s="719">
        <f>SUM(O56:O62)</f>
        <v>0</v>
      </c>
      <c r="P63" s="738"/>
      <c r="Q63" s="738"/>
      <c r="R63" s="758"/>
      <c r="S63" s="768">
        <f>SUM(S56:S62)</f>
        <v>0</v>
      </c>
      <c r="T63" s="719">
        <f>SUM(T56:T62)</f>
        <v>0</v>
      </c>
      <c r="U63" s="738"/>
      <c r="V63" s="943"/>
      <c r="W63" s="758"/>
      <c r="X63" s="961">
        <f>SUM(X56:X62)</f>
        <v>0</v>
      </c>
      <c r="Y63" s="973"/>
    </row>
    <row r="64" spans="1:25" s="577" customFormat="1" ht="18" customHeight="1">
      <c r="A64" s="213"/>
      <c r="B64" s="226"/>
      <c r="C64" s="226"/>
      <c r="D64" s="226"/>
      <c r="E64" s="226"/>
      <c r="F64" s="226"/>
      <c r="G64" s="226"/>
      <c r="H64" s="226"/>
      <c r="I64" s="226"/>
      <c r="J64" s="226"/>
      <c r="K64" s="226"/>
      <c r="L64" s="226"/>
      <c r="M64" s="226"/>
      <c r="N64" s="226"/>
      <c r="O64" s="226"/>
      <c r="P64" s="226"/>
      <c r="Q64" s="226"/>
      <c r="R64" s="226"/>
      <c r="S64" s="226"/>
      <c r="T64" s="226"/>
      <c r="U64" s="226"/>
      <c r="V64" s="226"/>
      <c r="W64" s="226"/>
      <c r="X64" s="962"/>
    </row>
    <row r="65" spans="1:25" s="577" customFormat="1" ht="18" customHeight="1">
      <c r="A65" s="213" t="s">
        <v>325</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row>
    <row r="66" spans="1:25" s="577" customFormat="1" ht="7.15" customHeight="1">
      <c r="A66" s="213"/>
      <c r="B66" s="226"/>
      <c r="C66" s="226"/>
      <c r="D66" s="226"/>
      <c r="E66" s="226"/>
      <c r="F66" s="226"/>
      <c r="G66" s="226"/>
      <c r="H66" s="226"/>
      <c r="I66" s="226"/>
      <c r="J66" s="226"/>
      <c r="K66" s="226"/>
      <c r="L66" s="226"/>
      <c r="M66" s="226"/>
      <c r="N66" s="226"/>
      <c r="O66" s="226"/>
      <c r="P66" s="226"/>
      <c r="Q66" s="226"/>
      <c r="R66" s="226"/>
      <c r="S66" s="226"/>
      <c r="T66" s="226"/>
      <c r="U66" s="226"/>
      <c r="V66" s="226"/>
      <c r="W66" s="226"/>
      <c r="X66" s="226"/>
    </row>
    <row r="67" spans="1:25" s="577" customFormat="1" ht="18" customHeight="1">
      <c r="A67" s="213" t="s">
        <v>834</v>
      </c>
      <c r="B67" s="226"/>
      <c r="C67" s="226"/>
      <c r="D67" s="226"/>
      <c r="E67" s="226"/>
      <c r="F67" s="226"/>
      <c r="G67" s="226"/>
      <c r="H67" s="226"/>
      <c r="I67" s="226"/>
      <c r="J67" s="226"/>
      <c r="K67" s="226"/>
      <c r="L67" s="226"/>
      <c r="M67" s="226"/>
      <c r="N67" s="226"/>
      <c r="O67" s="226"/>
      <c r="P67" s="226"/>
      <c r="Q67" s="226"/>
      <c r="R67" s="226"/>
      <c r="S67" s="226"/>
      <c r="T67" s="226"/>
      <c r="U67" s="226"/>
      <c r="V67" s="226"/>
      <c r="W67" s="226"/>
      <c r="X67" s="226"/>
    </row>
    <row r="68" spans="1:25" s="577" customFormat="1" ht="18" customHeight="1">
      <c r="A68" s="226"/>
      <c r="B68" s="621" t="s">
        <v>198</v>
      </c>
      <c r="C68" s="662"/>
      <c r="D68" s="662"/>
      <c r="E68" s="662"/>
      <c r="F68" s="662"/>
      <c r="G68" s="662"/>
      <c r="H68" s="662"/>
      <c r="I68" s="662"/>
      <c r="J68" s="662"/>
      <c r="K68" s="662"/>
      <c r="L68" s="662"/>
      <c r="M68" s="662"/>
      <c r="N68" s="662"/>
      <c r="O68" s="662"/>
      <c r="P68" s="662"/>
      <c r="Q68" s="662"/>
      <c r="R68" s="662"/>
      <c r="S68" s="662"/>
      <c r="T68" s="662"/>
      <c r="U68" s="662"/>
      <c r="V68" s="662"/>
      <c r="W68" s="697"/>
      <c r="X68" s="226"/>
      <c r="Y68" s="226"/>
    </row>
    <row r="69" spans="1:25" s="577" customFormat="1" ht="18" customHeight="1">
      <c r="A69" s="226"/>
      <c r="B69" s="621" t="s">
        <v>835</v>
      </c>
      <c r="C69" s="663"/>
      <c r="D69" s="663"/>
      <c r="E69" s="663"/>
      <c r="F69" s="663"/>
      <c r="G69" s="663"/>
      <c r="H69" s="663"/>
      <c r="I69" s="663"/>
      <c r="J69" s="663"/>
      <c r="K69" s="739"/>
      <c r="L69" s="663"/>
      <c r="M69" s="835" t="s">
        <v>521</v>
      </c>
      <c r="N69" s="664"/>
      <c r="O69" s="787"/>
      <c r="P69" s="698" t="s">
        <v>838</v>
      </c>
      <c r="Q69" s="881"/>
      <c r="R69" s="881"/>
      <c r="S69" s="903"/>
      <c r="T69" s="698" t="s">
        <v>843</v>
      </c>
      <c r="U69" s="881"/>
      <c r="V69" s="881"/>
      <c r="W69" s="903"/>
      <c r="X69" s="226"/>
      <c r="Y69" s="226"/>
    </row>
    <row r="70" spans="1:25" s="577" customFormat="1" ht="45" customHeight="1">
      <c r="A70" s="226"/>
      <c r="B70" s="606" t="s">
        <v>274</v>
      </c>
      <c r="C70" s="601"/>
      <c r="D70" s="601"/>
      <c r="E70" s="720" t="s">
        <v>506</v>
      </c>
      <c r="F70" s="739"/>
      <c r="G70" s="673"/>
      <c r="H70" s="759" t="s">
        <v>113</v>
      </c>
      <c r="I70" s="769"/>
      <c r="J70" s="759" t="s">
        <v>794</v>
      </c>
      <c r="K70" s="803"/>
      <c r="L70" s="663"/>
      <c r="M70" s="836"/>
      <c r="N70" s="836"/>
      <c r="O70" s="869"/>
      <c r="P70" s="875"/>
      <c r="Q70" s="882"/>
      <c r="R70" s="882"/>
      <c r="S70" s="904"/>
      <c r="T70" s="875"/>
      <c r="U70" s="882"/>
      <c r="V70" s="882"/>
      <c r="W70" s="904"/>
      <c r="X70" s="226"/>
      <c r="Y70" s="226"/>
    </row>
    <row r="71" spans="1:25" s="577" customFormat="1" ht="18" customHeight="1">
      <c r="A71" s="226"/>
      <c r="B71" s="622">
        <f>ROUNDDOWN(SUMIFS('別紙２①'!$F$18:$F$64,'別紙２①'!$E$18:$E$64,"田",'別紙２①'!$I$18:$I$64,"",'別紙２①'!$L$18:$L$64,"〇"),0)</f>
        <v>0</v>
      </c>
      <c r="C71" s="622"/>
      <c r="D71" s="622"/>
      <c r="E71" s="721">
        <f>ROUNDDOWN(SUMIFS('別紙２①'!$F$18:$F$64,'別紙２①'!$E$18:$E$64,"畑",'別紙２①'!$I$18:$I$64,"",'別紙２①'!$L$18:$L$64,"〇"),0)</f>
        <v>0</v>
      </c>
      <c r="F71" s="740"/>
      <c r="G71" s="749"/>
      <c r="H71" s="722"/>
      <c r="I71" s="741"/>
      <c r="J71" s="783"/>
      <c r="K71" s="741"/>
      <c r="L71" s="820"/>
      <c r="M71" s="837">
        <v>10000</v>
      </c>
      <c r="N71" s="853"/>
      <c r="O71" s="870"/>
      <c r="P71" s="721">
        <f>ROUNDDOWN((B71+E71)*M71/1000,0)</f>
        <v>0</v>
      </c>
      <c r="Q71" s="883"/>
      <c r="R71" s="883"/>
      <c r="S71" s="740"/>
      <c r="T71" s="923">
        <f>SUM(P71:S72)</f>
        <v>0</v>
      </c>
      <c r="U71" s="935"/>
      <c r="V71" s="935"/>
      <c r="W71" s="949"/>
      <c r="X71" s="226"/>
      <c r="Y71" s="226"/>
    </row>
    <row r="72" spans="1:25" s="577" customFormat="1" ht="18" customHeight="1">
      <c r="A72" s="226"/>
      <c r="B72" s="623"/>
      <c r="C72" s="623"/>
      <c r="D72" s="623"/>
      <c r="E72" s="722"/>
      <c r="F72" s="741"/>
      <c r="G72" s="749"/>
      <c r="H72" s="760">
        <f>ROUNDDOWN(SUMIFS('別紙２①'!$F$18:$F$64,'別紙２①'!$E$18:$E$64,"田",'別紙２①'!$I$18:$I$64,"〇",'別紙２①'!$L$18:$L$64,"〇"),0)</f>
        <v>0</v>
      </c>
      <c r="I72" s="770"/>
      <c r="J72" s="784">
        <f>ROUNDDOWN(SUMIFS('別紙２①'!$F$18:$F$64,'別紙２①'!$E$18:$E$64,"畑",'別紙２①'!$I$18:$I$64,"〇",'別紙２①'!$L$18:$L$64,"〇"),0)</f>
        <v>0</v>
      </c>
      <c r="K72" s="770"/>
      <c r="L72" s="821"/>
      <c r="M72" s="838">
        <v>14000</v>
      </c>
      <c r="N72" s="854"/>
      <c r="O72" s="871"/>
      <c r="P72" s="760">
        <f>ROUNDDOWN((H72+J72)*M72/1000,0)</f>
        <v>0</v>
      </c>
      <c r="Q72" s="884"/>
      <c r="R72" s="884"/>
      <c r="S72" s="770"/>
      <c r="T72" s="924"/>
      <c r="U72" s="936"/>
      <c r="V72" s="936"/>
      <c r="W72" s="950"/>
      <c r="X72" s="226"/>
      <c r="Y72" s="226"/>
    </row>
    <row r="73" spans="1:25" s="577" customFormat="1" ht="16.149999999999999" customHeight="1">
      <c r="A73" s="213"/>
      <c r="B73" s="624" t="s">
        <v>267</v>
      </c>
      <c r="C73" s="624"/>
      <c r="D73" s="624"/>
      <c r="E73" s="624"/>
      <c r="F73" s="624"/>
      <c r="G73" s="624"/>
      <c r="H73" s="624"/>
      <c r="I73" s="624"/>
      <c r="J73" s="624"/>
      <c r="K73" s="624"/>
      <c r="L73" s="624"/>
      <c r="M73" s="624"/>
      <c r="N73" s="624"/>
      <c r="O73" s="624"/>
      <c r="P73" s="624"/>
      <c r="Q73" s="624"/>
      <c r="R73" s="624"/>
      <c r="S73" s="624"/>
      <c r="T73" s="624"/>
      <c r="U73" s="624"/>
      <c r="V73" s="624"/>
      <c r="W73" s="624"/>
      <c r="X73" s="624"/>
    </row>
    <row r="74" spans="1:25" s="577" customFormat="1" ht="16.149999999999999" customHeight="1">
      <c r="A74" s="213"/>
      <c r="B74" s="624" t="s">
        <v>806</v>
      </c>
      <c r="C74" s="624"/>
      <c r="D74" s="624"/>
      <c r="E74" s="624"/>
      <c r="F74" s="624"/>
      <c r="G74" s="624"/>
      <c r="H74" s="624"/>
      <c r="I74" s="624"/>
      <c r="J74" s="624"/>
      <c r="K74" s="624"/>
      <c r="L74" s="624"/>
      <c r="M74" s="624"/>
      <c r="N74" s="624"/>
      <c r="O74" s="624"/>
      <c r="P74" s="624"/>
      <c r="Q74" s="624"/>
      <c r="R74" s="624"/>
      <c r="S74" s="624"/>
      <c r="T74" s="624"/>
      <c r="U74" s="624"/>
      <c r="V74" s="624"/>
      <c r="W74" s="624"/>
      <c r="X74" s="624"/>
    </row>
    <row r="75" spans="1:25" s="577" customFormat="1" ht="12" customHeight="1">
      <c r="A75" s="213"/>
      <c r="B75" s="226"/>
      <c r="C75" s="226"/>
      <c r="D75" s="226"/>
      <c r="E75" s="226"/>
      <c r="F75" s="226"/>
      <c r="G75" s="226"/>
      <c r="H75" s="226"/>
      <c r="I75" s="226"/>
      <c r="J75" s="226"/>
      <c r="K75" s="226"/>
      <c r="L75" s="226"/>
      <c r="M75" s="226"/>
      <c r="N75" s="226"/>
      <c r="O75" s="226"/>
      <c r="P75" s="226"/>
      <c r="Q75" s="226"/>
      <c r="R75" s="226"/>
      <c r="S75" s="226"/>
      <c r="T75" s="226"/>
      <c r="U75" s="226"/>
      <c r="V75" s="226"/>
      <c r="W75" s="226"/>
      <c r="X75" s="226"/>
    </row>
    <row r="76" spans="1:25" s="577" customFormat="1" ht="18" customHeight="1">
      <c r="A76" s="213" t="s">
        <v>849</v>
      </c>
      <c r="B76" s="226"/>
      <c r="C76" s="226"/>
      <c r="D76" s="226"/>
      <c r="E76" s="226"/>
      <c r="F76" s="226"/>
      <c r="G76" s="226"/>
      <c r="H76" s="226"/>
      <c r="I76" s="226"/>
      <c r="J76" s="226"/>
      <c r="K76" s="226"/>
      <c r="L76" s="226"/>
      <c r="M76" s="226"/>
      <c r="N76" s="226"/>
      <c r="O76" s="226"/>
      <c r="P76" s="226"/>
      <c r="Q76" s="226"/>
      <c r="R76" s="226"/>
      <c r="S76" s="226"/>
      <c r="T76" s="226"/>
      <c r="U76" s="226"/>
      <c r="V76" s="226"/>
      <c r="W76" s="226"/>
      <c r="X76" s="226"/>
    </row>
    <row r="77" spans="1:25" s="577" customFormat="1" ht="18" customHeight="1">
      <c r="A77" s="226"/>
      <c r="B77" s="621" t="s">
        <v>308</v>
      </c>
      <c r="C77" s="662"/>
      <c r="D77" s="662"/>
      <c r="E77" s="662"/>
      <c r="F77" s="662"/>
      <c r="G77" s="662"/>
      <c r="H77" s="662"/>
      <c r="I77" s="662"/>
      <c r="J77" s="662"/>
      <c r="K77" s="662"/>
      <c r="L77" s="662"/>
      <c r="M77" s="662"/>
      <c r="N77" s="662"/>
      <c r="O77" s="662"/>
      <c r="P77" s="662"/>
      <c r="Q77" s="662"/>
      <c r="R77" s="662"/>
      <c r="S77" s="662"/>
      <c r="T77" s="662"/>
      <c r="U77" s="662"/>
      <c r="V77" s="662"/>
      <c r="W77" s="697"/>
      <c r="X77" s="226"/>
      <c r="Y77" s="226"/>
    </row>
    <row r="78" spans="1:25" s="577" customFormat="1" ht="18" customHeight="1">
      <c r="A78" s="226"/>
      <c r="B78" s="601" t="s">
        <v>835</v>
      </c>
      <c r="C78" s="601"/>
      <c r="D78" s="601"/>
      <c r="E78" s="601"/>
      <c r="F78" s="601"/>
      <c r="G78" s="601"/>
      <c r="H78" s="601"/>
      <c r="I78" s="698" t="s">
        <v>521</v>
      </c>
      <c r="J78" s="750"/>
      <c r="K78" s="750"/>
      <c r="L78" s="750"/>
      <c r="M78" s="762"/>
      <c r="N78" s="855" t="s">
        <v>838</v>
      </c>
      <c r="O78" s="673"/>
      <c r="P78" s="673"/>
      <c r="Q78" s="673"/>
      <c r="R78" s="673"/>
      <c r="S78" s="698" t="s">
        <v>843</v>
      </c>
      <c r="T78" s="750"/>
      <c r="U78" s="750"/>
      <c r="V78" s="750"/>
      <c r="W78" s="762"/>
      <c r="X78" s="226"/>
      <c r="Y78" s="226"/>
    </row>
    <row r="79" spans="1:25" s="577" customFormat="1" ht="36" customHeight="1">
      <c r="A79" s="226"/>
      <c r="B79" s="625" t="s">
        <v>113</v>
      </c>
      <c r="C79" s="662"/>
      <c r="D79" s="697"/>
      <c r="E79" s="720" t="s">
        <v>794</v>
      </c>
      <c r="F79" s="724"/>
      <c r="G79" s="724"/>
      <c r="H79" s="761"/>
      <c r="I79" s="771"/>
      <c r="J79" s="785"/>
      <c r="K79" s="785"/>
      <c r="L79" s="785"/>
      <c r="M79" s="839"/>
      <c r="N79" s="630"/>
      <c r="O79" s="630"/>
      <c r="P79" s="630"/>
      <c r="Q79" s="630"/>
      <c r="R79" s="630"/>
      <c r="S79" s="804"/>
      <c r="T79" s="823"/>
      <c r="U79" s="823"/>
      <c r="V79" s="823"/>
      <c r="W79" s="840"/>
      <c r="X79" s="226"/>
      <c r="Y79" s="226"/>
    </row>
    <row r="80" spans="1:25" s="577" customFormat="1" ht="18" customHeight="1">
      <c r="A80" s="226"/>
      <c r="B80" s="626">
        <f>ROUNDDOWN(SUMIFS('別紙２①'!$F$18:$F$64,'別紙２①'!$E$18:$E$64,"田",'別紙２①'!$M$18:$M$64,"〇"),0)</f>
        <v>6260</v>
      </c>
      <c r="C80" s="626"/>
      <c r="D80" s="626"/>
      <c r="E80" s="626">
        <f>ROUNDDOWN(SUMIFS('別紙２①'!$F$18:$F$64,'別紙２①'!$E$18:$E$64,"畑",'別紙２①'!$M$18:$M$64,"〇"),0)</f>
        <v>0</v>
      </c>
      <c r="F80" s="626"/>
      <c r="G80" s="626"/>
      <c r="H80" s="626"/>
      <c r="I80" s="772">
        <v>6000</v>
      </c>
      <c r="J80" s="786"/>
      <c r="K80" s="786"/>
      <c r="L80" s="786"/>
      <c r="M80" s="786"/>
      <c r="N80" s="749">
        <f>ROUNDDOWN((B80+E80)*I80/1000,0)</f>
        <v>37560</v>
      </c>
      <c r="O80" s="749"/>
      <c r="P80" s="749"/>
      <c r="Q80" s="749"/>
      <c r="R80" s="749"/>
      <c r="S80" s="784">
        <f>N80</f>
        <v>37560</v>
      </c>
      <c r="T80" s="925"/>
      <c r="U80" s="925"/>
      <c r="V80" s="925"/>
      <c r="W80" s="951"/>
      <c r="X80" s="226"/>
      <c r="Y80" s="226"/>
    </row>
    <row r="81" spans="1:24" s="577" customFormat="1" ht="16.149999999999999" customHeight="1">
      <c r="A81" s="213"/>
      <c r="B81" s="624" t="s">
        <v>267</v>
      </c>
      <c r="C81" s="624"/>
      <c r="D81" s="624"/>
      <c r="E81" s="624"/>
      <c r="F81" s="624"/>
      <c r="G81" s="624"/>
      <c r="H81" s="624"/>
      <c r="I81" s="624"/>
      <c r="J81" s="624"/>
      <c r="K81" s="624"/>
      <c r="L81" s="624"/>
      <c r="M81" s="624"/>
      <c r="N81" s="624"/>
      <c r="O81" s="624"/>
      <c r="P81" s="624"/>
      <c r="Q81" s="624"/>
      <c r="R81" s="624"/>
      <c r="S81" s="624"/>
      <c r="T81" s="624"/>
      <c r="U81" s="624"/>
      <c r="V81" s="624"/>
      <c r="W81" s="624"/>
      <c r="X81" s="624"/>
    </row>
    <row r="82" spans="1:24" s="577" customFormat="1" ht="16.149999999999999" customHeight="1">
      <c r="A82" s="213"/>
      <c r="B82" s="624" t="s">
        <v>806</v>
      </c>
      <c r="C82" s="624"/>
      <c r="D82" s="624"/>
      <c r="E82" s="624"/>
      <c r="F82" s="624"/>
      <c r="G82" s="624"/>
      <c r="H82" s="624"/>
      <c r="I82" s="624"/>
      <c r="J82" s="624"/>
      <c r="K82" s="624"/>
      <c r="L82" s="624"/>
      <c r="M82" s="624"/>
      <c r="N82" s="624"/>
      <c r="O82" s="624"/>
      <c r="P82" s="624"/>
      <c r="Q82" s="624"/>
      <c r="R82" s="624"/>
      <c r="S82" s="624"/>
      <c r="T82" s="624"/>
      <c r="U82" s="624"/>
      <c r="V82" s="624"/>
      <c r="W82" s="624"/>
      <c r="X82" s="624"/>
    </row>
    <row r="83" spans="1:24" s="577" customFormat="1" ht="18" customHeight="1">
      <c r="A83" s="213"/>
      <c r="B83" s="226"/>
      <c r="C83" s="226"/>
      <c r="D83" s="226"/>
      <c r="E83" s="226"/>
      <c r="F83" s="226"/>
      <c r="G83" s="226"/>
      <c r="H83" s="226"/>
      <c r="I83" s="226"/>
      <c r="J83" s="226"/>
      <c r="K83" s="226"/>
      <c r="L83" s="226"/>
      <c r="M83" s="226"/>
      <c r="N83" s="226"/>
      <c r="O83" s="226"/>
      <c r="P83" s="226"/>
      <c r="Q83" s="226"/>
      <c r="R83" s="226"/>
      <c r="S83" s="226"/>
      <c r="T83" s="226"/>
      <c r="U83" s="226"/>
      <c r="V83" s="226"/>
      <c r="W83" s="226"/>
      <c r="X83" s="226"/>
    </row>
    <row r="84" spans="1:24" s="577" customFormat="1" ht="18" customHeight="1">
      <c r="A84" s="213" t="s">
        <v>850</v>
      </c>
      <c r="B84" s="226"/>
      <c r="C84" s="226"/>
      <c r="D84" s="226"/>
      <c r="E84" s="226"/>
      <c r="F84" s="226"/>
      <c r="G84" s="226"/>
      <c r="H84" s="226"/>
      <c r="I84" s="226"/>
      <c r="J84" s="226"/>
      <c r="K84" s="226"/>
      <c r="L84" s="226"/>
      <c r="M84" s="226"/>
      <c r="N84" s="226"/>
      <c r="O84" s="226"/>
      <c r="P84" s="226"/>
      <c r="Q84" s="226"/>
      <c r="R84" s="226"/>
      <c r="S84" s="226"/>
      <c r="T84" s="226"/>
      <c r="U84" s="226"/>
      <c r="V84" s="226"/>
      <c r="W84" s="226"/>
      <c r="X84" s="226"/>
    </row>
    <row r="85" spans="1:24" s="577" customFormat="1" ht="18" customHeight="1">
      <c r="A85" s="226"/>
      <c r="B85" s="621" t="s">
        <v>298</v>
      </c>
      <c r="C85" s="662"/>
      <c r="D85" s="662"/>
      <c r="E85" s="662"/>
      <c r="F85" s="662"/>
      <c r="G85" s="662"/>
      <c r="H85" s="662"/>
      <c r="I85" s="662"/>
      <c r="J85" s="662"/>
      <c r="K85" s="662"/>
      <c r="L85" s="662"/>
      <c r="M85" s="662"/>
      <c r="N85" s="662"/>
      <c r="O85" s="662"/>
      <c r="P85" s="662"/>
      <c r="Q85" s="662"/>
      <c r="R85" s="662"/>
      <c r="S85" s="662"/>
      <c r="T85" s="662"/>
      <c r="U85" s="910"/>
      <c r="V85" s="913"/>
      <c r="W85" s="913"/>
      <c r="X85" s="226"/>
    </row>
    <row r="86" spans="1:24" s="577" customFormat="1" ht="18" customHeight="1">
      <c r="A86" s="226"/>
      <c r="B86" s="627" t="s">
        <v>835</v>
      </c>
      <c r="C86" s="664"/>
      <c r="D86" s="664"/>
      <c r="E86" s="664"/>
      <c r="F86" s="664"/>
      <c r="G86" s="664"/>
      <c r="H86" s="664"/>
      <c r="I86" s="664"/>
      <c r="J86" s="787"/>
      <c r="K86" s="698" t="s">
        <v>853</v>
      </c>
      <c r="L86" s="822"/>
      <c r="M86" s="762"/>
      <c r="N86" s="698" t="s">
        <v>838</v>
      </c>
      <c r="O86" s="723"/>
      <c r="P86" s="698" t="s">
        <v>841</v>
      </c>
      <c r="Q86" s="822"/>
      <c r="R86" s="762"/>
      <c r="S86" s="905" t="s">
        <v>856</v>
      </c>
      <c r="T86" s="698"/>
      <c r="U86" s="911"/>
      <c r="V86" s="929"/>
      <c r="W86" s="598"/>
      <c r="X86" s="226"/>
    </row>
    <row r="87" spans="1:24" s="577" customFormat="1" ht="36" customHeight="1">
      <c r="A87" s="226"/>
      <c r="B87" s="628" t="s">
        <v>821</v>
      </c>
      <c r="C87" s="665"/>
      <c r="D87" s="698" t="s">
        <v>19</v>
      </c>
      <c r="E87" s="723"/>
      <c r="F87" s="742" t="s">
        <v>823</v>
      </c>
      <c r="G87" s="750"/>
      <c r="H87" s="762"/>
      <c r="I87" s="698" t="s">
        <v>546</v>
      </c>
      <c r="J87" s="723"/>
      <c r="K87" s="804"/>
      <c r="L87" s="823"/>
      <c r="M87" s="840"/>
      <c r="N87" s="856"/>
      <c r="O87" s="872"/>
      <c r="P87" s="804"/>
      <c r="Q87" s="823"/>
      <c r="R87" s="840"/>
      <c r="S87" s="906"/>
      <c r="T87" s="856"/>
      <c r="U87" s="937"/>
      <c r="V87" s="598"/>
      <c r="W87" s="598"/>
      <c r="X87" s="226"/>
    </row>
    <row r="88" spans="1:24" s="577" customFormat="1" ht="18" customHeight="1">
      <c r="A88" s="226"/>
      <c r="B88" s="629"/>
      <c r="C88" s="666"/>
      <c r="D88" s="629"/>
      <c r="E88" s="666"/>
      <c r="F88" s="629"/>
      <c r="G88" s="751"/>
      <c r="H88" s="666"/>
      <c r="I88" s="629"/>
      <c r="J88" s="666"/>
      <c r="K88" s="805">
        <v>10000</v>
      </c>
      <c r="L88" s="824"/>
      <c r="M88" s="841"/>
      <c r="N88" s="635">
        <f>ROUNDDOWN((B88+D88+F88+I88)*K88/1000,0)</f>
        <v>0</v>
      </c>
      <c r="O88" s="669"/>
      <c r="P88" s="876">
        <f>N88+N89+N90</f>
        <v>0</v>
      </c>
      <c r="Q88" s="885"/>
      <c r="R88" s="891"/>
      <c r="S88" s="907">
        <f>IF(P88&lt;U88,P88,U88)</f>
        <v>0</v>
      </c>
      <c r="T88" s="926"/>
      <c r="U88" s="938">
        <v>1000000</v>
      </c>
      <c r="V88" s="940"/>
      <c r="W88" s="940"/>
      <c r="X88" s="226"/>
    </row>
    <row r="89" spans="1:24" s="577" customFormat="1" ht="18" customHeight="1">
      <c r="A89" s="226"/>
      <c r="B89" s="629"/>
      <c r="C89" s="666"/>
      <c r="D89" s="629"/>
      <c r="E89" s="666"/>
      <c r="F89" s="629"/>
      <c r="G89" s="751"/>
      <c r="H89" s="666"/>
      <c r="I89" s="773"/>
      <c r="J89" s="788"/>
      <c r="K89" s="806">
        <v>4000</v>
      </c>
      <c r="L89" s="825"/>
      <c r="M89" s="842"/>
      <c r="N89" s="635">
        <f>ROUNDDOWN((B89+D89+F89+I89)*K89/1000,0)</f>
        <v>0</v>
      </c>
      <c r="O89" s="669"/>
      <c r="P89" s="877"/>
      <c r="Q89" s="886"/>
      <c r="R89" s="892"/>
      <c r="S89" s="908"/>
      <c r="T89" s="927"/>
      <c r="U89" s="939"/>
      <c r="V89" s="940"/>
      <c r="W89" s="940"/>
      <c r="X89" s="226"/>
    </row>
    <row r="90" spans="1:24" s="577" customFormat="1" ht="18" customHeight="1">
      <c r="A90" s="226"/>
      <c r="B90" s="629"/>
      <c r="C90" s="666"/>
      <c r="D90" s="629"/>
      <c r="E90" s="666"/>
      <c r="F90" s="629"/>
      <c r="G90" s="751"/>
      <c r="H90" s="666"/>
      <c r="I90" s="773"/>
      <c r="J90" s="788"/>
      <c r="K90" s="806">
        <v>1000</v>
      </c>
      <c r="L90" s="825"/>
      <c r="M90" s="842"/>
      <c r="N90" s="635">
        <f>ROUNDDOWN((B90+D90+F90+I90)*K90/1000,0)</f>
        <v>0</v>
      </c>
      <c r="O90" s="669"/>
      <c r="P90" s="878"/>
      <c r="Q90" s="887"/>
      <c r="R90" s="893"/>
      <c r="S90" s="909"/>
      <c r="T90" s="928"/>
      <c r="U90" s="939"/>
      <c r="V90" s="940"/>
      <c r="W90" s="940"/>
      <c r="X90" s="226"/>
    </row>
    <row r="91" spans="1:24" s="577" customFormat="1" ht="15" customHeight="1">
      <c r="A91" s="213"/>
      <c r="B91" s="624" t="s">
        <v>267</v>
      </c>
      <c r="C91" s="624"/>
      <c r="D91" s="624"/>
      <c r="E91" s="624"/>
      <c r="F91" s="624"/>
      <c r="G91" s="624"/>
      <c r="H91" s="624"/>
      <c r="I91" s="624"/>
      <c r="J91" s="624"/>
      <c r="K91" s="624"/>
      <c r="L91" s="624"/>
      <c r="M91" s="624"/>
      <c r="N91" s="624"/>
      <c r="O91" s="624"/>
      <c r="P91" s="624"/>
      <c r="Q91" s="624"/>
      <c r="R91" s="624"/>
      <c r="S91" s="624"/>
      <c r="T91" s="624"/>
      <c r="U91" s="624"/>
      <c r="V91" s="624"/>
      <c r="W91" s="624"/>
      <c r="X91" s="624"/>
    </row>
    <row r="92" spans="1:24" s="577" customFormat="1" ht="32.25" customHeight="1">
      <c r="A92" s="213"/>
      <c r="B92" s="624" t="s">
        <v>382</v>
      </c>
      <c r="C92" s="624"/>
      <c r="D92" s="624"/>
      <c r="E92" s="624"/>
      <c r="F92" s="624"/>
      <c r="G92" s="624"/>
      <c r="H92" s="624"/>
      <c r="I92" s="624"/>
      <c r="J92" s="624"/>
      <c r="K92" s="624"/>
      <c r="L92" s="624"/>
      <c r="M92" s="624"/>
      <c r="N92" s="624"/>
      <c r="O92" s="624"/>
      <c r="P92" s="624"/>
      <c r="Q92" s="624"/>
      <c r="R92" s="624"/>
      <c r="S92" s="624"/>
      <c r="T92" s="624"/>
      <c r="U92" s="624"/>
      <c r="V92" s="624"/>
      <c r="W92" s="624"/>
      <c r="X92" s="624"/>
    </row>
    <row r="93" spans="1:24" s="577" customFormat="1" ht="15" customHeight="1">
      <c r="A93" s="213"/>
      <c r="B93" s="624"/>
      <c r="C93" s="624"/>
      <c r="D93" s="624"/>
      <c r="E93" s="624"/>
      <c r="F93" s="624"/>
      <c r="G93" s="624"/>
      <c r="H93" s="624"/>
      <c r="I93" s="624"/>
      <c r="J93" s="624"/>
      <c r="K93" s="624"/>
      <c r="L93" s="624"/>
      <c r="M93" s="624"/>
      <c r="N93" s="624"/>
      <c r="O93" s="624"/>
      <c r="P93" s="624"/>
      <c r="Q93" s="624"/>
      <c r="R93" s="624"/>
      <c r="S93" s="624"/>
      <c r="T93" s="624"/>
      <c r="U93" s="624"/>
      <c r="V93" s="624"/>
      <c r="W93" s="624"/>
      <c r="X93" s="624"/>
    </row>
    <row r="94" spans="1:24" s="577" customFormat="1" ht="18" customHeight="1">
      <c r="A94" s="213"/>
      <c r="B94" s="226"/>
      <c r="C94" s="226"/>
      <c r="D94" s="226"/>
      <c r="E94" s="226"/>
      <c r="F94" s="226"/>
      <c r="G94" s="226"/>
      <c r="H94" s="226"/>
      <c r="I94" s="226"/>
      <c r="J94" s="226"/>
      <c r="K94" s="226"/>
      <c r="L94" s="226"/>
      <c r="M94" s="226"/>
      <c r="N94" s="226"/>
      <c r="O94" s="226"/>
      <c r="P94" s="226"/>
      <c r="Q94" s="226"/>
      <c r="R94" s="226"/>
      <c r="S94" s="226"/>
      <c r="T94" s="226"/>
      <c r="U94" s="226"/>
      <c r="V94" s="226"/>
      <c r="W94" s="226"/>
      <c r="X94" s="226"/>
    </row>
    <row r="95" spans="1:24" s="577" customFormat="1" ht="18" customHeight="1">
      <c r="A95" s="213" t="s">
        <v>858</v>
      </c>
      <c r="B95" s="226"/>
      <c r="C95" s="226"/>
      <c r="D95" s="226"/>
      <c r="E95" s="226"/>
      <c r="F95" s="226"/>
      <c r="G95" s="226"/>
      <c r="H95" s="226"/>
      <c r="I95" s="226"/>
      <c r="J95" s="226"/>
      <c r="K95" s="226"/>
      <c r="L95" s="226"/>
      <c r="M95" s="226"/>
      <c r="N95" s="226"/>
      <c r="O95" s="226"/>
      <c r="P95" s="226"/>
      <c r="Q95" s="226"/>
      <c r="R95" s="226"/>
      <c r="S95" s="226"/>
      <c r="T95" s="226"/>
      <c r="U95" s="226"/>
      <c r="V95" s="226"/>
      <c r="W95" s="226"/>
      <c r="X95" s="226"/>
    </row>
    <row r="96" spans="1:24" s="577" customFormat="1" ht="18" customHeight="1">
      <c r="A96" s="213"/>
      <c r="B96" s="630" t="s">
        <v>154</v>
      </c>
      <c r="C96" s="630"/>
      <c r="D96" s="630"/>
      <c r="E96" s="630"/>
      <c r="F96" s="630"/>
      <c r="G96" s="630"/>
      <c r="H96" s="630" t="s">
        <v>859</v>
      </c>
      <c r="I96" s="630"/>
      <c r="J96" s="630"/>
      <c r="K96" s="603" t="s">
        <v>865</v>
      </c>
      <c r="L96" s="603"/>
      <c r="M96" s="603"/>
      <c r="N96" s="603"/>
      <c r="O96" s="603"/>
      <c r="P96" s="603"/>
      <c r="Q96" s="603"/>
      <c r="R96" s="603"/>
      <c r="S96" s="226"/>
      <c r="T96" s="226"/>
      <c r="U96" s="226"/>
      <c r="V96" s="226"/>
      <c r="W96" s="226"/>
      <c r="X96" s="226"/>
    </row>
    <row r="97" spans="1:24" s="577" customFormat="1" ht="18" customHeight="1">
      <c r="A97" s="213"/>
      <c r="B97" s="631" t="s">
        <v>487</v>
      </c>
      <c r="C97" s="631"/>
      <c r="D97" s="631"/>
      <c r="E97" s="631"/>
      <c r="F97" s="631"/>
      <c r="G97" s="631"/>
      <c r="H97" s="631"/>
      <c r="I97" s="631"/>
      <c r="J97" s="631"/>
      <c r="K97" s="807">
        <v>20000</v>
      </c>
      <c r="L97" s="807"/>
      <c r="M97" s="807"/>
      <c r="N97" s="807"/>
      <c r="O97" s="807"/>
      <c r="P97" s="807"/>
      <c r="Q97" s="807"/>
      <c r="R97" s="807"/>
      <c r="S97" s="226"/>
      <c r="T97" s="226"/>
      <c r="U97" s="226"/>
      <c r="V97" s="226"/>
      <c r="W97" s="226"/>
      <c r="X97" s="226"/>
    </row>
    <row r="98" spans="1:24" s="577" customFormat="1" ht="18" customHeight="1">
      <c r="A98" s="213"/>
      <c r="B98" s="631" t="s">
        <v>487</v>
      </c>
      <c r="C98" s="631"/>
      <c r="D98" s="631"/>
      <c r="E98" s="631"/>
      <c r="F98" s="631"/>
      <c r="G98" s="631"/>
      <c r="H98" s="631"/>
      <c r="I98" s="631"/>
      <c r="J98" s="631"/>
      <c r="K98" s="807">
        <v>100000</v>
      </c>
      <c r="L98" s="807"/>
      <c r="M98" s="807"/>
      <c r="N98" s="807"/>
      <c r="O98" s="807"/>
      <c r="P98" s="807"/>
      <c r="Q98" s="807"/>
      <c r="R98" s="807"/>
      <c r="S98" s="226"/>
      <c r="T98" s="226"/>
      <c r="U98" s="226"/>
      <c r="V98" s="226"/>
      <c r="W98" s="226"/>
      <c r="X98" s="226"/>
    </row>
    <row r="99" spans="1:24" s="577" customFormat="1" ht="18" customHeight="1">
      <c r="A99" s="213"/>
      <c r="B99" s="631"/>
      <c r="C99" s="631"/>
      <c r="D99" s="631"/>
      <c r="E99" s="631"/>
      <c r="F99" s="631"/>
      <c r="G99" s="631"/>
      <c r="H99" s="631"/>
      <c r="I99" s="631"/>
      <c r="J99" s="631"/>
      <c r="K99" s="807"/>
      <c r="L99" s="807"/>
      <c r="M99" s="807"/>
      <c r="N99" s="807"/>
      <c r="O99" s="807"/>
      <c r="P99" s="807"/>
      <c r="Q99" s="807"/>
      <c r="R99" s="807"/>
      <c r="S99" s="226"/>
      <c r="T99" s="226"/>
      <c r="U99" s="226"/>
      <c r="V99" s="226"/>
      <c r="W99" s="226"/>
      <c r="X99" s="226"/>
    </row>
    <row r="100" spans="1:24" s="577" customFormat="1" ht="18" customHeight="1">
      <c r="A100" s="213"/>
      <c r="B100" s="631"/>
      <c r="C100" s="631"/>
      <c r="D100" s="631"/>
      <c r="E100" s="631"/>
      <c r="F100" s="631"/>
      <c r="G100" s="631"/>
      <c r="H100" s="631"/>
      <c r="I100" s="631"/>
      <c r="J100" s="631"/>
      <c r="K100" s="807"/>
      <c r="L100" s="807"/>
      <c r="M100" s="807"/>
      <c r="N100" s="807"/>
      <c r="O100" s="807"/>
      <c r="P100" s="807"/>
      <c r="Q100" s="807"/>
      <c r="R100" s="807"/>
      <c r="S100" s="226"/>
      <c r="T100" s="226"/>
      <c r="U100" s="226"/>
      <c r="V100" s="226"/>
      <c r="W100" s="226"/>
      <c r="X100" s="226"/>
    </row>
    <row r="101" spans="1:24" s="577" customFormat="1" ht="18" customHeight="1">
      <c r="A101" s="213"/>
      <c r="B101" s="631"/>
      <c r="C101" s="631"/>
      <c r="D101" s="631"/>
      <c r="E101" s="631"/>
      <c r="F101" s="631"/>
      <c r="G101" s="631"/>
      <c r="H101" s="631"/>
      <c r="I101" s="631"/>
      <c r="J101" s="631"/>
      <c r="K101" s="807"/>
      <c r="L101" s="807"/>
      <c r="M101" s="807"/>
      <c r="N101" s="807"/>
      <c r="O101" s="807"/>
      <c r="P101" s="807"/>
      <c r="Q101" s="807"/>
      <c r="R101" s="807"/>
      <c r="S101" s="226"/>
      <c r="T101" s="226"/>
      <c r="U101" s="226"/>
      <c r="V101" s="226"/>
      <c r="W101" s="226"/>
      <c r="X101" s="226"/>
    </row>
    <row r="102" spans="1:24" s="577" customFormat="1" ht="18" customHeight="1">
      <c r="A102" s="213"/>
      <c r="B102" s="632" t="s">
        <v>867</v>
      </c>
      <c r="C102" s="667"/>
      <c r="D102" s="667"/>
      <c r="E102" s="667"/>
      <c r="F102" s="667"/>
      <c r="G102" s="667"/>
      <c r="H102" s="667"/>
      <c r="I102" s="667"/>
      <c r="J102" s="667"/>
      <c r="K102" s="667"/>
      <c r="L102" s="667"/>
      <c r="M102" s="667"/>
      <c r="N102" s="667"/>
      <c r="O102" s="667"/>
      <c r="P102" s="667"/>
      <c r="Q102" s="667"/>
      <c r="R102" s="894"/>
      <c r="S102" s="226"/>
      <c r="T102" s="226"/>
      <c r="U102" s="226"/>
      <c r="V102" s="226"/>
      <c r="W102" s="226"/>
      <c r="X102" s="226"/>
    </row>
    <row r="103" spans="1:24" s="577" customFormat="1" ht="24" customHeight="1">
      <c r="A103" s="213"/>
      <c r="B103" s="633">
        <f>COUNTIFS($B$97:$H$101,"&lt;&gt;")</f>
        <v>2</v>
      </c>
      <c r="C103" s="668"/>
      <c r="D103" s="668"/>
      <c r="E103" s="668"/>
      <c r="F103" s="668"/>
      <c r="G103" s="668"/>
      <c r="H103" s="668"/>
      <c r="I103" s="668"/>
      <c r="J103" s="789"/>
      <c r="K103" s="626">
        <f>SUM(K97:R101)</f>
        <v>120000</v>
      </c>
      <c r="L103" s="626"/>
      <c r="M103" s="626"/>
      <c r="N103" s="626"/>
      <c r="O103" s="626"/>
      <c r="P103" s="626"/>
      <c r="Q103" s="626"/>
      <c r="R103" s="626"/>
      <c r="S103" s="226"/>
      <c r="T103" s="226"/>
      <c r="U103" s="226"/>
      <c r="V103" s="226"/>
      <c r="W103" s="226"/>
      <c r="X103" s="226"/>
    </row>
    <row r="104" spans="1:24" s="577" customFormat="1" ht="18" customHeight="1">
      <c r="A104" s="213"/>
      <c r="B104" s="634"/>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row>
    <row r="105" spans="1:24" s="577" customFormat="1" ht="18" customHeight="1">
      <c r="A105" s="213"/>
      <c r="B105" s="226"/>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row>
    <row r="106" spans="1:24" s="577" customFormat="1" ht="18" customHeight="1">
      <c r="A106" s="213" t="s">
        <v>870</v>
      </c>
      <c r="B106" s="226"/>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row>
    <row r="107" spans="1:24" s="577" customFormat="1" ht="18" customHeight="1">
      <c r="A107" s="226"/>
      <c r="B107" s="621" t="s">
        <v>876</v>
      </c>
      <c r="C107" s="662"/>
      <c r="D107" s="662"/>
      <c r="E107" s="662"/>
      <c r="F107" s="662"/>
      <c r="G107" s="662"/>
      <c r="H107" s="662"/>
      <c r="I107" s="662"/>
      <c r="J107" s="662"/>
      <c r="K107" s="662"/>
      <c r="L107" s="662"/>
      <c r="M107" s="662"/>
      <c r="N107" s="662"/>
      <c r="O107" s="662"/>
      <c r="P107" s="662"/>
      <c r="Q107" s="662"/>
      <c r="R107" s="662"/>
      <c r="S107" s="910"/>
      <c r="T107" s="913"/>
      <c r="U107" s="913"/>
      <c r="V107" s="913"/>
      <c r="W107" s="913"/>
      <c r="X107" s="226"/>
    </row>
    <row r="108" spans="1:24" s="577" customFormat="1" ht="18" customHeight="1">
      <c r="A108" s="226"/>
      <c r="B108" s="627" t="s">
        <v>835</v>
      </c>
      <c r="C108" s="664"/>
      <c r="D108" s="664"/>
      <c r="E108" s="664"/>
      <c r="F108" s="664"/>
      <c r="G108" s="664"/>
      <c r="H108" s="664"/>
      <c r="I108" s="664"/>
      <c r="J108" s="787"/>
      <c r="K108" s="698" t="s">
        <v>853</v>
      </c>
      <c r="L108" s="822"/>
      <c r="M108" s="762"/>
      <c r="N108" s="698" t="s">
        <v>838</v>
      </c>
      <c r="O108" s="723"/>
      <c r="P108" s="698" t="s">
        <v>877</v>
      </c>
      <c r="Q108" s="822"/>
      <c r="R108" s="750"/>
      <c r="S108" s="911"/>
      <c r="T108" s="929"/>
      <c r="U108" s="929"/>
      <c r="V108" s="929"/>
      <c r="W108" s="598"/>
      <c r="X108" s="226"/>
    </row>
    <row r="109" spans="1:24" s="577" customFormat="1" ht="36" customHeight="1">
      <c r="A109" s="226"/>
      <c r="B109" s="628" t="s">
        <v>821</v>
      </c>
      <c r="C109" s="665"/>
      <c r="D109" s="698" t="s">
        <v>19</v>
      </c>
      <c r="E109" s="723"/>
      <c r="F109" s="742" t="s">
        <v>823</v>
      </c>
      <c r="G109" s="750"/>
      <c r="H109" s="762"/>
      <c r="I109" s="698" t="s">
        <v>546</v>
      </c>
      <c r="J109" s="723"/>
      <c r="K109" s="804"/>
      <c r="L109" s="823"/>
      <c r="M109" s="840"/>
      <c r="N109" s="856"/>
      <c r="O109" s="872"/>
      <c r="P109" s="804"/>
      <c r="Q109" s="823"/>
      <c r="R109" s="823"/>
      <c r="S109" s="911"/>
      <c r="T109" s="929"/>
      <c r="U109" s="598"/>
      <c r="V109" s="598"/>
      <c r="W109" s="598"/>
      <c r="X109" s="226"/>
    </row>
    <row r="110" spans="1:24" s="577" customFormat="1" ht="18" customHeight="1">
      <c r="A110" s="226"/>
      <c r="B110" s="635">
        <f>ROUNDDOWN(SUMIFS('別紙２①'!$F$18:$F$64,'別紙２①'!$E$18:$E$64,"田",'別紙２①'!$O$18:$O$64,"〇"),0)</f>
        <v>0</v>
      </c>
      <c r="C110" s="669"/>
      <c r="D110" s="635">
        <f>ROUNDDOWN(SUMIFS('別紙２①'!$F$18:$F$64,'別紙２①'!$E$18:$E$64,"畑",'別紙２①'!$O$18:$O$64,"〇"),0)</f>
        <v>0</v>
      </c>
      <c r="E110" s="669"/>
      <c r="F110" s="635">
        <f>ROUNDDOWN(SUMIFS('別紙２①'!$F$18:$F$64,'別紙２①'!$E$18:$E$64,"草地",'別紙２①'!$O$18:$O$64,"〇"),0)</f>
        <v>0</v>
      </c>
      <c r="G110" s="752"/>
      <c r="H110" s="669"/>
      <c r="I110" s="635">
        <f>ROUNDDOWN(SUMIFS('別紙２①'!$F$18:$F$64,'別紙２①'!$E$18:$E$64,"採草放牧地",'別紙２①'!$O$18:$O$64,"〇"),0)</f>
        <v>0</v>
      </c>
      <c r="J110" s="669"/>
      <c r="K110" s="808">
        <v>5000</v>
      </c>
      <c r="L110" s="826"/>
      <c r="M110" s="843"/>
      <c r="N110" s="635">
        <f>ROUNDDOWN((B110+D110+F110+I110)*K110/1000,0)</f>
        <v>0</v>
      </c>
      <c r="O110" s="669"/>
      <c r="P110" s="879">
        <f>IF(N110&lt;S110,N110,S110)</f>
        <v>0</v>
      </c>
      <c r="Q110" s="888"/>
      <c r="R110" s="888"/>
      <c r="S110" s="912">
        <v>2000000</v>
      </c>
      <c r="T110" s="930"/>
      <c r="U110" s="940"/>
      <c r="V110" s="940"/>
      <c r="W110" s="940"/>
      <c r="X110" s="226"/>
    </row>
    <row r="111" spans="1:24" s="577" customFormat="1" ht="15" customHeight="1">
      <c r="A111" s="213"/>
      <c r="B111" s="624" t="s">
        <v>267</v>
      </c>
      <c r="C111" s="624"/>
      <c r="D111" s="624"/>
      <c r="E111" s="624"/>
      <c r="F111" s="624"/>
      <c r="G111" s="624"/>
      <c r="H111" s="624"/>
      <c r="I111" s="624"/>
      <c r="J111" s="624"/>
      <c r="K111" s="624"/>
      <c r="L111" s="624"/>
      <c r="M111" s="624"/>
      <c r="N111" s="624"/>
      <c r="O111" s="624"/>
      <c r="P111" s="624"/>
      <c r="Q111" s="624"/>
      <c r="R111" s="624"/>
      <c r="S111" s="624"/>
      <c r="T111" s="624"/>
      <c r="U111" s="624"/>
      <c r="V111" s="624"/>
      <c r="W111" s="624"/>
      <c r="X111" s="624"/>
    </row>
    <row r="112" spans="1:24" s="577" customFormat="1" ht="15" customHeight="1">
      <c r="A112" s="213"/>
      <c r="B112" s="624" t="s">
        <v>866</v>
      </c>
      <c r="C112" s="624"/>
      <c r="D112" s="624"/>
      <c r="E112" s="624"/>
      <c r="F112" s="624"/>
      <c r="G112" s="624"/>
      <c r="H112" s="624"/>
      <c r="I112" s="624"/>
      <c r="J112" s="624"/>
      <c r="K112" s="624"/>
      <c r="L112" s="624"/>
      <c r="M112" s="624"/>
      <c r="N112" s="624"/>
      <c r="O112" s="624"/>
      <c r="P112" s="624"/>
      <c r="Q112" s="624"/>
      <c r="R112" s="624"/>
      <c r="S112" s="624"/>
      <c r="T112" s="624"/>
      <c r="U112" s="624"/>
      <c r="V112" s="624"/>
      <c r="W112" s="624"/>
      <c r="X112" s="624"/>
    </row>
    <row r="113" spans="1:24" s="577" customFormat="1" ht="18" customHeight="1">
      <c r="A113" s="213"/>
      <c r="B113" s="636"/>
      <c r="C113" s="636"/>
      <c r="D113" s="636"/>
      <c r="E113" s="636"/>
      <c r="F113" s="636"/>
      <c r="G113" s="636"/>
      <c r="H113" s="636"/>
      <c r="I113" s="636"/>
      <c r="J113" s="636"/>
      <c r="K113" s="636"/>
      <c r="L113" s="636"/>
      <c r="M113" s="636"/>
      <c r="N113" s="636"/>
      <c r="O113" s="636"/>
      <c r="P113" s="636"/>
      <c r="Q113" s="636"/>
      <c r="R113" s="636"/>
      <c r="S113" s="636"/>
      <c r="T113" s="636"/>
      <c r="U113" s="636"/>
      <c r="V113" s="636"/>
      <c r="W113" s="636"/>
      <c r="X113" s="636"/>
    </row>
    <row r="114" spans="1:24" s="577" customFormat="1" ht="18" customHeight="1">
      <c r="A114" s="213"/>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row>
    <row r="115" spans="1:24" s="577" customFormat="1" ht="18" customHeight="1">
      <c r="A115" s="213" t="s">
        <v>662</v>
      </c>
      <c r="B115" s="226"/>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26"/>
    </row>
    <row r="116" spans="1:24" s="577" customFormat="1" ht="18" customHeight="1">
      <c r="A116" s="226"/>
      <c r="B116" s="621" t="s">
        <v>316</v>
      </c>
      <c r="C116" s="662"/>
      <c r="D116" s="662"/>
      <c r="E116" s="662"/>
      <c r="F116" s="662"/>
      <c r="G116" s="662"/>
      <c r="H116" s="662"/>
      <c r="I116" s="662"/>
      <c r="J116" s="662"/>
      <c r="K116" s="662"/>
      <c r="L116" s="662"/>
      <c r="M116" s="662"/>
      <c r="N116" s="662"/>
      <c r="O116" s="662"/>
      <c r="P116" s="662"/>
      <c r="Q116" s="662"/>
      <c r="R116" s="697"/>
      <c r="S116" s="913"/>
      <c r="T116" s="913"/>
      <c r="U116" s="913"/>
      <c r="V116" s="913"/>
      <c r="W116" s="913"/>
      <c r="X116" s="226"/>
    </row>
    <row r="117" spans="1:24" s="577" customFormat="1" ht="18" customHeight="1">
      <c r="A117" s="226"/>
      <c r="B117" s="627" t="s">
        <v>835</v>
      </c>
      <c r="C117" s="664"/>
      <c r="D117" s="664"/>
      <c r="E117" s="664"/>
      <c r="F117" s="664"/>
      <c r="G117" s="664"/>
      <c r="H117" s="664"/>
      <c r="I117" s="664"/>
      <c r="J117" s="787"/>
      <c r="K117" s="698" t="s">
        <v>853</v>
      </c>
      <c r="L117" s="822"/>
      <c r="M117" s="762"/>
      <c r="N117" s="698" t="s">
        <v>838</v>
      </c>
      <c r="O117" s="723"/>
      <c r="P117" s="698" t="s">
        <v>877</v>
      </c>
      <c r="Q117" s="822"/>
      <c r="R117" s="762"/>
      <c r="S117" s="911"/>
      <c r="T117" s="929"/>
      <c r="U117" s="929"/>
      <c r="V117" s="929"/>
      <c r="W117" s="598"/>
      <c r="X117" s="226"/>
    </row>
    <row r="118" spans="1:24" s="577" customFormat="1" ht="36" customHeight="1">
      <c r="A118" s="226"/>
      <c r="B118" s="628" t="s">
        <v>821</v>
      </c>
      <c r="C118" s="665"/>
      <c r="D118" s="698" t="s">
        <v>19</v>
      </c>
      <c r="E118" s="723"/>
      <c r="F118" s="742" t="s">
        <v>823</v>
      </c>
      <c r="G118" s="750"/>
      <c r="H118" s="762"/>
      <c r="I118" s="698" t="s">
        <v>546</v>
      </c>
      <c r="J118" s="723"/>
      <c r="K118" s="804"/>
      <c r="L118" s="823"/>
      <c r="M118" s="840"/>
      <c r="N118" s="856"/>
      <c r="O118" s="872"/>
      <c r="P118" s="804"/>
      <c r="Q118" s="823"/>
      <c r="R118" s="840"/>
      <c r="S118" s="911"/>
      <c r="T118" s="929"/>
      <c r="U118" s="598"/>
      <c r="V118" s="598"/>
      <c r="W118" s="598"/>
      <c r="X118" s="226"/>
    </row>
    <row r="119" spans="1:24" s="577" customFormat="1" ht="18" customHeight="1">
      <c r="A119" s="226"/>
      <c r="B119" s="635">
        <f>ROUNDDOWN(SUMIFS('別紙２①'!$F$18:$F$64,'別紙２①'!$E$18:$E$64,"田",'別紙２①'!$P$18:$P$64,"〇"),0)</f>
        <v>0</v>
      </c>
      <c r="C119" s="669"/>
      <c r="D119" s="635">
        <f>ROUNDDOWN(SUMIFS('別紙２①'!$F$18:$F$64,'別紙２①'!$E$18:$E$64,"畑",'別紙２①'!$P$18:$P$64,"〇"),0)</f>
        <v>0</v>
      </c>
      <c r="E119" s="669"/>
      <c r="F119" s="635">
        <f>ROUNDDOWN(SUMIFS('別紙２①'!$F$18:$F$64,'別紙２①'!$E$18:$E$64,"草地",'別紙２①'!$P$18:$P$64,"〇"),0)</f>
        <v>0</v>
      </c>
      <c r="G119" s="752"/>
      <c r="H119" s="669"/>
      <c r="I119" s="635">
        <f>ROUNDDOWN(SUMIFS('別紙２①'!$F$18:$F$64,'別紙２①'!$E$18:$E$64,"採草放牧地",'別紙２①'!$P$18:$P$64,"〇"),0)</f>
        <v>0</v>
      </c>
      <c r="J119" s="669"/>
      <c r="K119" s="805">
        <v>3000</v>
      </c>
      <c r="L119" s="824"/>
      <c r="M119" s="841"/>
      <c r="N119" s="635">
        <f>ROUNDDOWN((B119+D119+F119+I119)*K119/1000,0)</f>
        <v>0</v>
      </c>
      <c r="O119" s="669"/>
      <c r="P119" s="879">
        <f>IF(N119&lt;S119,N119,S119)</f>
        <v>0</v>
      </c>
      <c r="Q119" s="888"/>
      <c r="R119" s="895"/>
      <c r="S119" s="912">
        <v>2000000</v>
      </c>
      <c r="T119" s="930"/>
      <c r="U119" s="940"/>
      <c r="V119" s="940"/>
      <c r="W119" s="940"/>
      <c r="X119" s="226"/>
    </row>
    <row r="120" spans="1:24" s="577" customFormat="1" ht="13.9" customHeight="1">
      <c r="A120" s="213"/>
      <c r="B120" s="624" t="s">
        <v>267</v>
      </c>
      <c r="C120" s="624"/>
      <c r="D120" s="624"/>
      <c r="E120" s="624"/>
      <c r="F120" s="624"/>
      <c r="G120" s="624"/>
      <c r="H120" s="624"/>
      <c r="I120" s="624"/>
      <c r="J120" s="624"/>
      <c r="K120" s="624"/>
      <c r="L120" s="624"/>
      <c r="M120" s="624"/>
      <c r="N120" s="624"/>
      <c r="O120" s="624"/>
      <c r="P120" s="624"/>
      <c r="Q120" s="624"/>
      <c r="R120" s="624"/>
      <c r="S120" s="624"/>
      <c r="T120" s="624"/>
      <c r="U120" s="624"/>
      <c r="V120" s="624"/>
      <c r="W120" s="624"/>
      <c r="X120" s="624"/>
    </row>
    <row r="121" spans="1:24" s="577" customFormat="1" ht="13.9" customHeight="1">
      <c r="A121" s="213"/>
      <c r="B121" s="624" t="s">
        <v>866</v>
      </c>
      <c r="C121" s="624"/>
      <c r="D121" s="624"/>
      <c r="E121" s="624"/>
      <c r="F121" s="624"/>
      <c r="G121" s="624"/>
      <c r="H121" s="624"/>
      <c r="I121" s="624"/>
      <c r="J121" s="624"/>
      <c r="K121" s="624"/>
      <c r="L121" s="624"/>
      <c r="M121" s="624"/>
      <c r="N121" s="624"/>
      <c r="O121" s="624"/>
      <c r="P121" s="624"/>
      <c r="Q121" s="624"/>
      <c r="R121" s="624"/>
      <c r="S121" s="624"/>
      <c r="T121" s="624"/>
      <c r="U121" s="624"/>
      <c r="V121" s="624"/>
      <c r="W121" s="624"/>
      <c r="X121" s="624"/>
    </row>
    <row r="122" spans="1:24" s="577" customFormat="1" ht="13.9" customHeight="1">
      <c r="A122" s="213"/>
      <c r="B122" s="624"/>
      <c r="C122" s="624"/>
      <c r="D122" s="624"/>
      <c r="E122" s="624"/>
      <c r="F122" s="624"/>
      <c r="G122" s="624"/>
      <c r="H122" s="624"/>
      <c r="I122" s="624"/>
      <c r="J122" s="624"/>
      <c r="K122" s="624"/>
      <c r="L122" s="624"/>
      <c r="M122" s="624"/>
      <c r="N122" s="624"/>
      <c r="O122" s="624"/>
      <c r="P122" s="624"/>
      <c r="Q122" s="624"/>
      <c r="R122" s="624"/>
      <c r="S122" s="624"/>
      <c r="T122" s="624"/>
      <c r="U122" s="624"/>
      <c r="V122" s="624"/>
      <c r="W122" s="624"/>
      <c r="X122" s="624"/>
    </row>
    <row r="123" spans="1:24" s="577" customFormat="1" ht="18" customHeight="1">
      <c r="A123" s="213"/>
      <c r="B123" s="226"/>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row>
    <row r="124" spans="1:24" s="577" customFormat="1" ht="18" customHeight="1">
      <c r="A124" s="213"/>
      <c r="B124" s="226"/>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row>
    <row r="125" spans="1:24" s="577" customFormat="1" ht="18" customHeight="1">
      <c r="A125" s="213" t="s">
        <v>878</v>
      </c>
      <c r="B125" s="226"/>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row>
    <row r="126" spans="1:24" s="577" customFormat="1" ht="18" customHeight="1">
      <c r="A126" s="213" t="s">
        <v>301</v>
      </c>
      <c r="B126" s="22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row>
    <row r="127" spans="1:24" s="577" customFormat="1" ht="18" customHeight="1">
      <c r="A127" s="213"/>
      <c r="B127" s="226" t="s">
        <v>882</v>
      </c>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row>
    <row r="128" spans="1:24" s="577" customFormat="1" ht="12" customHeight="1">
      <c r="A128" s="213"/>
      <c r="B128" s="226"/>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row>
    <row r="129" spans="1:25" s="577" customFormat="1" ht="18" customHeight="1">
      <c r="A129" s="598"/>
      <c r="B129" s="603"/>
      <c r="C129" s="603"/>
      <c r="D129" s="699" t="s">
        <v>774</v>
      </c>
      <c r="E129" s="724"/>
      <c r="F129" s="724"/>
      <c r="G129" s="724"/>
      <c r="H129" s="724"/>
      <c r="I129" s="724"/>
      <c r="J129" s="724"/>
      <c r="K129" s="724"/>
      <c r="L129" s="724"/>
      <c r="M129" s="724"/>
      <c r="N129" s="724"/>
      <c r="O129" s="724"/>
      <c r="P129" s="724"/>
      <c r="Q129" s="724"/>
      <c r="R129" s="724"/>
      <c r="S129" s="724"/>
      <c r="T129" s="724"/>
      <c r="U129" s="724"/>
      <c r="V129" s="724"/>
      <c r="W129" s="724"/>
      <c r="X129" s="761"/>
      <c r="Y129" s="598"/>
    </row>
    <row r="130" spans="1:25" s="577" customFormat="1" ht="36" customHeight="1">
      <c r="A130" s="598"/>
      <c r="B130" s="593" t="s">
        <v>418</v>
      </c>
      <c r="C130" s="593"/>
      <c r="D130" s="700" t="s">
        <v>887</v>
      </c>
      <c r="E130" s="700"/>
      <c r="F130" s="700"/>
      <c r="G130" s="700"/>
      <c r="H130" s="700"/>
      <c r="I130" s="700"/>
      <c r="J130" s="700"/>
      <c r="K130" s="700"/>
      <c r="L130" s="700"/>
      <c r="M130" s="700"/>
      <c r="N130" s="700"/>
      <c r="O130" s="700"/>
      <c r="P130" s="700"/>
      <c r="Q130" s="700"/>
      <c r="R130" s="700"/>
      <c r="S130" s="700"/>
      <c r="T130" s="700"/>
      <c r="U130" s="700"/>
      <c r="V130" s="700"/>
      <c r="W130" s="700"/>
      <c r="X130" s="963"/>
      <c r="Y130" s="598"/>
    </row>
    <row r="131" spans="1:25" s="577" customFormat="1" ht="36" customHeight="1">
      <c r="A131" s="598"/>
      <c r="B131" s="593" t="s">
        <v>418</v>
      </c>
      <c r="C131" s="593"/>
      <c r="D131" s="700" t="s">
        <v>891</v>
      </c>
      <c r="E131" s="700"/>
      <c r="F131" s="700"/>
      <c r="G131" s="700"/>
      <c r="H131" s="700"/>
      <c r="I131" s="700"/>
      <c r="J131" s="700"/>
      <c r="K131" s="700"/>
      <c r="L131" s="700"/>
      <c r="M131" s="700"/>
      <c r="N131" s="700"/>
      <c r="O131" s="700"/>
      <c r="P131" s="700"/>
      <c r="Q131" s="700"/>
      <c r="R131" s="700"/>
      <c r="S131" s="700"/>
      <c r="T131" s="700"/>
      <c r="U131" s="700"/>
      <c r="V131" s="700"/>
      <c r="W131" s="700"/>
      <c r="X131" s="963"/>
      <c r="Y131" s="598"/>
    </row>
    <row r="132" spans="1:25" s="577" customFormat="1" ht="36" customHeight="1">
      <c r="A132" s="598"/>
      <c r="B132" s="593"/>
      <c r="C132" s="593"/>
      <c r="D132" s="701" t="s">
        <v>892</v>
      </c>
      <c r="E132" s="701"/>
      <c r="F132" s="701"/>
      <c r="G132" s="701"/>
      <c r="H132" s="701"/>
      <c r="I132" s="701"/>
      <c r="J132" s="701"/>
      <c r="K132" s="701"/>
      <c r="L132" s="701"/>
      <c r="M132" s="701"/>
      <c r="N132" s="701"/>
      <c r="O132" s="701"/>
      <c r="P132" s="701"/>
      <c r="Q132" s="701"/>
      <c r="R132" s="701"/>
      <c r="S132" s="701"/>
      <c r="T132" s="701"/>
      <c r="U132" s="701"/>
      <c r="V132" s="701"/>
      <c r="W132" s="701"/>
      <c r="X132" s="704"/>
      <c r="Y132" s="598"/>
    </row>
    <row r="133" spans="1:25" s="577" customFormat="1" ht="21.75" customHeight="1">
      <c r="A133" s="598"/>
      <c r="B133" s="593"/>
      <c r="C133" s="593"/>
      <c r="D133" s="702" t="s">
        <v>419</v>
      </c>
      <c r="E133" s="725"/>
      <c r="F133" s="725"/>
      <c r="G133" s="725"/>
      <c r="H133" s="725"/>
      <c r="I133" s="725"/>
      <c r="J133" s="725"/>
      <c r="K133" s="725"/>
      <c r="L133" s="725"/>
      <c r="M133" s="725"/>
      <c r="N133" s="725"/>
      <c r="O133" s="725"/>
      <c r="P133" s="725"/>
      <c r="Q133" s="725"/>
      <c r="R133" s="725"/>
      <c r="S133" s="725"/>
      <c r="T133" s="725"/>
      <c r="U133" s="725"/>
      <c r="V133" s="725"/>
      <c r="W133" s="725"/>
      <c r="X133" s="964"/>
      <c r="Y133" s="598"/>
    </row>
    <row r="134" spans="1:25" s="577" customFormat="1" ht="46.5" customHeight="1">
      <c r="A134" s="213"/>
      <c r="B134" s="593"/>
      <c r="C134" s="593"/>
      <c r="D134" s="703" t="s">
        <v>40</v>
      </c>
      <c r="E134" s="726"/>
      <c r="F134" s="726"/>
      <c r="G134" s="726"/>
      <c r="H134" s="726"/>
      <c r="I134" s="726"/>
      <c r="J134" s="726"/>
      <c r="K134" s="726"/>
      <c r="L134" s="726"/>
      <c r="M134" s="726"/>
      <c r="N134" s="726"/>
      <c r="O134" s="726"/>
      <c r="P134" s="726"/>
      <c r="Q134" s="726"/>
      <c r="R134" s="726"/>
      <c r="S134" s="726"/>
      <c r="T134" s="726"/>
      <c r="U134" s="726"/>
      <c r="V134" s="726"/>
      <c r="W134" s="726"/>
      <c r="X134" s="965"/>
    </row>
    <row r="135" spans="1:25" s="577" customFormat="1" ht="18" customHeight="1">
      <c r="A135" s="213"/>
      <c r="B135" s="634" t="s">
        <v>157</v>
      </c>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row>
    <row r="136" spans="1:25" s="577" customFormat="1" ht="37.5" customHeight="1">
      <c r="A136" s="227"/>
      <c r="B136" s="637" t="s">
        <v>893</v>
      </c>
      <c r="C136" s="637"/>
      <c r="D136" s="637"/>
      <c r="E136" s="637"/>
      <c r="F136" s="637"/>
      <c r="G136" s="637"/>
      <c r="H136" s="637"/>
      <c r="I136" s="637"/>
      <c r="J136" s="637"/>
      <c r="K136" s="637"/>
      <c r="L136" s="637"/>
      <c r="M136" s="637"/>
      <c r="N136" s="637"/>
      <c r="O136" s="637"/>
      <c r="P136" s="637"/>
      <c r="Q136" s="637"/>
      <c r="R136" s="637"/>
      <c r="S136" s="637"/>
      <c r="T136" s="637"/>
      <c r="U136" s="637"/>
      <c r="V136" s="637"/>
      <c r="W136" s="637"/>
      <c r="X136" s="637"/>
    </row>
    <row r="137" spans="1:25" s="577" customFormat="1" ht="36" customHeight="1">
      <c r="A137" s="213"/>
      <c r="B137" s="636" t="s">
        <v>848</v>
      </c>
      <c r="C137" s="636"/>
      <c r="D137" s="636"/>
      <c r="E137" s="636"/>
      <c r="F137" s="636"/>
      <c r="G137" s="636"/>
      <c r="H137" s="636"/>
      <c r="I137" s="636"/>
      <c r="J137" s="636"/>
      <c r="K137" s="636"/>
      <c r="L137" s="636"/>
      <c r="M137" s="636"/>
      <c r="N137" s="636"/>
      <c r="O137" s="636"/>
      <c r="P137" s="636"/>
      <c r="Q137" s="636"/>
      <c r="R137" s="636"/>
      <c r="S137" s="636"/>
      <c r="T137" s="636"/>
      <c r="U137" s="636"/>
      <c r="V137" s="636"/>
      <c r="W137" s="636"/>
      <c r="X137" s="636"/>
    </row>
    <row r="138" spans="1:25" s="577" customFormat="1" ht="18" customHeight="1">
      <c r="A138" s="213"/>
      <c r="B138" s="630" t="s">
        <v>37</v>
      </c>
      <c r="C138" s="630"/>
      <c r="D138" s="673"/>
      <c r="E138" s="673"/>
      <c r="F138" s="673"/>
      <c r="G138" s="673"/>
      <c r="H138" s="673"/>
      <c r="I138" s="673"/>
      <c r="J138" s="673"/>
      <c r="K138" s="673"/>
      <c r="L138" s="673"/>
      <c r="M138" s="673"/>
      <c r="N138" s="630" t="s">
        <v>748</v>
      </c>
      <c r="O138" s="630"/>
      <c r="P138" s="630"/>
      <c r="Q138" s="630"/>
      <c r="R138" s="630"/>
      <c r="S138" s="630"/>
      <c r="T138" s="630"/>
      <c r="U138" s="630"/>
      <c r="V138" s="630"/>
      <c r="W138" s="630"/>
      <c r="X138" s="228"/>
    </row>
    <row r="139" spans="1:25" s="577" customFormat="1" ht="36" customHeight="1">
      <c r="A139" s="213"/>
      <c r="B139" s="593" t="s">
        <v>418</v>
      </c>
      <c r="C139" s="593"/>
      <c r="D139" s="704" t="s">
        <v>607</v>
      </c>
      <c r="E139" s="727"/>
      <c r="F139" s="727"/>
      <c r="G139" s="727"/>
      <c r="H139" s="727"/>
      <c r="I139" s="727"/>
      <c r="J139" s="727"/>
      <c r="K139" s="727"/>
      <c r="L139" s="827"/>
      <c r="M139" s="827"/>
      <c r="N139" s="709"/>
      <c r="O139" s="709"/>
      <c r="P139" s="709"/>
      <c r="Q139" s="709"/>
      <c r="R139" s="709"/>
      <c r="S139" s="709"/>
      <c r="T139" s="709"/>
      <c r="U139" s="709"/>
      <c r="V139" s="709"/>
      <c r="W139" s="709"/>
      <c r="X139" s="226"/>
    </row>
    <row r="140" spans="1:25" s="577" customFormat="1" ht="36" customHeight="1">
      <c r="A140" s="213"/>
      <c r="B140" s="593"/>
      <c r="C140" s="593"/>
      <c r="D140" s="704" t="s">
        <v>895</v>
      </c>
      <c r="E140" s="727"/>
      <c r="F140" s="727"/>
      <c r="G140" s="727"/>
      <c r="H140" s="727"/>
      <c r="I140" s="727"/>
      <c r="J140" s="727"/>
      <c r="K140" s="727"/>
      <c r="L140" s="827"/>
      <c r="M140" s="827"/>
      <c r="N140" s="857"/>
      <c r="O140" s="857"/>
      <c r="P140" s="857"/>
      <c r="Q140" s="857"/>
      <c r="R140" s="857"/>
      <c r="S140" s="857"/>
      <c r="T140" s="857"/>
      <c r="U140" s="857"/>
      <c r="V140" s="857"/>
      <c r="W140" s="857"/>
      <c r="X140" s="226"/>
    </row>
    <row r="141" spans="1:25" s="577" customFormat="1" ht="36" customHeight="1">
      <c r="A141" s="213"/>
      <c r="B141" s="593"/>
      <c r="C141" s="593"/>
      <c r="D141" s="704" t="s">
        <v>897</v>
      </c>
      <c r="E141" s="727"/>
      <c r="F141" s="727"/>
      <c r="G141" s="727"/>
      <c r="H141" s="727"/>
      <c r="I141" s="727"/>
      <c r="J141" s="727"/>
      <c r="K141" s="727"/>
      <c r="L141" s="827"/>
      <c r="M141" s="827"/>
      <c r="N141" s="857"/>
      <c r="O141" s="857"/>
      <c r="P141" s="857"/>
      <c r="Q141" s="857"/>
      <c r="R141" s="857"/>
      <c r="S141" s="857"/>
      <c r="T141" s="857"/>
      <c r="U141" s="857"/>
      <c r="V141" s="857"/>
      <c r="W141" s="857"/>
      <c r="X141" s="226"/>
    </row>
    <row r="142" spans="1:25" s="577" customFormat="1" ht="36" customHeight="1">
      <c r="A142" s="213"/>
      <c r="B142" s="593"/>
      <c r="C142" s="593"/>
      <c r="D142" s="704" t="s">
        <v>896</v>
      </c>
      <c r="E142" s="727"/>
      <c r="F142" s="727"/>
      <c r="G142" s="727"/>
      <c r="H142" s="727"/>
      <c r="I142" s="727"/>
      <c r="J142" s="727"/>
      <c r="K142" s="727"/>
      <c r="L142" s="827"/>
      <c r="M142" s="827"/>
      <c r="N142" s="709"/>
      <c r="O142" s="709"/>
      <c r="P142" s="709"/>
      <c r="Q142" s="709"/>
      <c r="R142" s="709"/>
      <c r="S142" s="709"/>
      <c r="T142" s="709"/>
      <c r="U142" s="709"/>
      <c r="V142" s="709"/>
      <c r="W142" s="709"/>
      <c r="X142" s="226"/>
    </row>
    <row r="143" spans="1:25" s="577" customFormat="1" ht="36" customHeight="1">
      <c r="A143" s="213"/>
      <c r="B143" s="593"/>
      <c r="C143" s="593"/>
      <c r="D143" s="704" t="s">
        <v>193</v>
      </c>
      <c r="E143" s="727"/>
      <c r="F143" s="727"/>
      <c r="G143" s="727"/>
      <c r="H143" s="727"/>
      <c r="I143" s="727"/>
      <c r="J143" s="727"/>
      <c r="K143" s="727"/>
      <c r="L143" s="827"/>
      <c r="M143" s="827"/>
      <c r="N143" s="857"/>
      <c r="O143" s="857"/>
      <c r="P143" s="857"/>
      <c r="Q143" s="857"/>
      <c r="R143" s="857"/>
      <c r="S143" s="857"/>
      <c r="T143" s="857"/>
      <c r="U143" s="857"/>
      <c r="V143" s="857"/>
      <c r="W143" s="857"/>
      <c r="X143" s="226"/>
    </row>
    <row r="144" spans="1:25" s="577" customFormat="1" ht="36" customHeight="1">
      <c r="A144" s="213"/>
      <c r="B144" s="593"/>
      <c r="C144" s="593"/>
      <c r="D144" s="704" t="s">
        <v>829</v>
      </c>
      <c r="E144" s="727"/>
      <c r="F144" s="727"/>
      <c r="G144" s="727"/>
      <c r="H144" s="727"/>
      <c r="I144" s="727"/>
      <c r="J144" s="727"/>
      <c r="K144" s="727"/>
      <c r="L144" s="827"/>
      <c r="M144" s="827"/>
      <c r="N144" s="857"/>
      <c r="O144" s="857"/>
      <c r="P144" s="857"/>
      <c r="Q144" s="857"/>
      <c r="R144" s="857"/>
      <c r="S144" s="857"/>
      <c r="T144" s="857"/>
      <c r="U144" s="857"/>
      <c r="V144" s="857"/>
      <c r="W144" s="857"/>
      <c r="X144" s="226"/>
    </row>
    <row r="145" spans="1:24" s="577" customFormat="1" ht="36" customHeight="1">
      <c r="A145" s="213"/>
      <c r="B145" s="593"/>
      <c r="C145" s="593"/>
      <c r="D145" s="704" t="s">
        <v>902</v>
      </c>
      <c r="E145" s="727"/>
      <c r="F145" s="727"/>
      <c r="G145" s="727"/>
      <c r="H145" s="727"/>
      <c r="I145" s="727"/>
      <c r="J145" s="727"/>
      <c r="K145" s="727"/>
      <c r="L145" s="827"/>
      <c r="M145" s="827"/>
      <c r="N145" s="857"/>
      <c r="O145" s="857"/>
      <c r="P145" s="857"/>
      <c r="Q145" s="857"/>
      <c r="R145" s="857"/>
      <c r="S145" s="857"/>
      <c r="T145" s="857"/>
      <c r="U145" s="857"/>
      <c r="V145" s="857"/>
      <c r="W145" s="857"/>
      <c r="X145" s="226"/>
    </row>
    <row r="146" spans="1:24" s="577" customFormat="1" ht="36" customHeight="1">
      <c r="A146" s="213"/>
      <c r="B146" s="593" t="s">
        <v>418</v>
      </c>
      <c r="C146" s="593"/>
      <c r="D146" s="704" t="s">
        <v>573</v>
      </c>
      <c r="E146" s="727"/>
      <c r="F146" s="727"/>
      <c r="G146" s="727"/>
      <c r="H146" s="727"/>
      <c r="I146" s="727"/>
      <c r="J146" s="727"/>
      <c r="K146" s="727"/>
      <c r="L146" s="827"/>
      <c r="M146" s="827"/>
      <c r="N146" s="709" t="s">
        <v>343</v>
      </c>
      <c r="O146" s="709"/>
      <c r="P146" s="709"/>
      <c r="Q146" s="709"/>
      <c r="R146" s="709"/>
      <c r="S146" s="709"/>
      <c r="T146" s="709"/>
      <c r="U146" s="709"/>
      <c r="V146" s="709"/>
      <c r="W146" s="709"/>
      <c r="X146" s="226"/>
    </row>
    <row r="147" spans="1:24" s="577" customFormat="1" ht="36" customHeight="1">
      <c r="A147" s="213"/>
      <c r="B147" s="593"/>
      <c r="C147" s="593"/>
      <c r="D147" s="704" t="s">
        <v>906</v>
      </c>
      <c r="E147" s="727"/>
      <c r="F147" s="727"/>
      <c r="G147" s="727"/>
      <c r="H147" s="727"/>
      <c r="I147" s="727"/>
      <c r="J147" s="727"/>
      <c r="K147" s="727"/>
      <c r="L147" s="827"/>
      <c r="M147" s="827"/>
      <c r="N147" s="857"/>
      <c r="O147" s="857"/>
      <c r="P147" s="857"/>
      <c r="Q147" s="857"/>
      <c r="R147" s="857"/>
      <c r="S147" s="857"/>
      <c r="T147" s="857"/>
      <c r="U147" s="857"/>
      <c r="V147" s="857"/>
      <c r="W147" s="857"/>
      <c r="X147" s="226"/>
    </row>
    <row r="148" spans="1:24" s="577" customFormat="1" ht="21" customHeight="1">
      <c r="A148" s="213"/>
      <c r="B148" s="638"/>
      <c r="C148" s="670"/>
      <c r="D148" s="705" t="s">
        <v>908</v>
      </c>
      <c r="E148" s="728"/>
      <c r="F148" s="728"/>
      <c r="G148" s="728"/>
      <c r="H148" s="728"/>
      <c r="I148" s="728"/>
      <c r="J148" s="728"/>
      <c r="K148" s="728"/>
      <c r="L148" s="702"/>
      <c r="M148" s="702"/>
      <c r="N148" s="858" t="s">
        <v>909</v>
      </c>
      <c r="O148" s="873"/>
      <c r="P148" s="873"/>
      <c r="Q148" s="873"/>
      <c r="R148" s="873"/>
      <c r="S148" s="873"/>
      <c r="T148" s="873"/>
      <c r="U148" s="873"/>
      <c r="V148" s="873"/>
      <c r="W148" s="873"/>
      <c r="X148" s="226"/>
    </row>
    <row r="149" spans="1:24" s="577" customFormat="1" ht="54" customHeight="1">
      <c r="A149" s="213"/>
      <c r="B149" s="639"/>
      <c r="C149" s="671"/>
      <c r="D149" s="706" t="s">
        <v>879</v>
      </c>
      <c r="E149" s="729"/>
      <c r="F149" s="729"/>
      <c r="G149" s="729"/>
      <c r="H149" s="729"/>
      <c r="I149" s="729"/>
      <c r="J149" s="729"/>
      <c r="K149" s="729"/>
      <c r="L149" s="828"/>
      <c r="M149" s="828"/>
      <c r="N149" s="859"/>
      <c r="O149" s="859"/>
      <c r="P149" s="859"/>
      <c r="Q149" s="859"/>
      <c r="R149" s="859"/>
      <c r="S149" s="859"/>
      <c r="T149" s="859"/>
      <c r="U149" s="859"/>
      <c r="V149" s="859"/>
      <c r="W149" s="859"/>
      <c r="X149" s="226"/>
    </row>
    <row r="150" spans="1:24" s="577" customFormat="1" ht="18" customHeight="1">
      <c r="A150" s="213"/>
      <c r="B150" s="634" t="s">
        <v>911</v>
      </c>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row>
    <row r="151" spans="1:24" s="577" customFormat="1" ht="18" customHeight="1">
      <c r="A151" s="213"/>
      <c r="B151" s="226"/>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row>
    <row r="152" spans="1:24" s="577" customFormat="1" ht="18" customHeight="1">
      <c r="A152" s="213" t="s">
        <v>913</v>
      </c>
      <c r="B152" s="226"/>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row>
    <row r="153" spans="1:24" s="577" customFormat="1" ht="18" customHeight="1">
      <c r="A153" s="213" t="s">
        <v>869</v>
      </c>
      <c r="B153" s="226"/>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row>
    <row r="154" spans="1:24" s="577" customFormat="1" ht="45.75" customHeight="1">
      <c r="A154" s="213"/>
      <c r="B154" s="636" t="s">
        <v>745</v>
      </c>
      <c r="C154" s="636"/>
      <c r="D154" s="636"/>
      <c r="E154" s="636"/>
      <c r="F154" s="636"/>
      <c r="G154" s="636"/>
      <c r="H154" s="636"/>
      <c r="I154" s="636"/>
      <c r="J154" s="636"/>
      <c r="K154" s="636"/>
      <c r="L154" s="636"/>
      <c r="M154" s="636"/>
      <c r="N154" s="636"/>
      <c r="O154" s="636"/>
      <c r="P154" s="636"/>
      <c r="Q154" s="636"/>
      <c r="R154" s="636"/>
      <c r="S154" s="636"/>
      <c r="T154" s="636"/>
      <c r="U154" s="636"/>
      <c r="V154" s="636"/>
      <c r="W154" s="636"/>
      <c r="X154" s="636"/>
    </row>
    <row r="155" spans="1:24" s="579" customFormat="1" ht="36" customHeight="1">
      <c r="A155" s="599" t="s">
        <v>2084</v>
      </c>
      <c r="B155" s="640"/>
      <c r="C155" s="672" t="s">
        <v>915</v>
      </c>
      <c r="D155" s="672"/>
      <c r="E155" s="672"/>
      <c r="F155" s="672"/>
      <c r="G155" s="672"/>
      <c r="H155" s="672"/>
      <c r="I155" s="672"/>
      <c r="J155" s="672"/>
      <c r="K155" s="672"/>
      <c r="L155" s="672"/>
      <c r="M155" s="672"/>
      <c r="N155" s="672"/>
      <c r="O155" s="672"/>
      <c r="P155" s="672"/>
      <c r="Q155" s="672"/>
      <c r="R155" s="672"/>
      <c r="S155" s="672"/>
      <c r="T155" s="672"/>
      <c r="U155" s="672"/>
      <c r="V155" s="672"/>
      <c r="W155" s="672"/>
      <c r="X155" s="672"/>
    </row>
    <row r="156" spans="1:24" s="577" customFormat="1" ht="18" customHeight="1">
      <c r="A156" s="600" t="s">
        <v>802</v>
      </c>
      <c r="B156" s="600"/>
      <c r="C156" s="673" t="s">
        <v>917</v>
      </c>
      <c r="D156" s="673"/>
      <c r="E156" s="673"/>
      <c r="F156" s="673"/>
      <c r="G156" s="673"/>
      <c r="H156" s="673"/>
      <c r="I156" s="673"/>
      <c r="J156" s="673"/>
      <c r="K156" s="673"/>
      <c r="L156" s="673"/>
      <c r="M156" s="673"/>
      <c r="N156" s="673"/>
      <c r="O156" s="673"/>
      <c r="P156" s="673"/>
      <c r="Q156" s="673"/>
      <c r="R156" s="673"/>
      <c r="S156" s="673"/>
      <c r="T156" s="673"/>
      <c r="U156" s="673"/>
      <c r="V156" s="673"/>
      <c r="W156" s="673"/>
      <c r="X156" s="673"/>
    </row>
    <row r="157" spans="1:24" s="577" customFormat="1" ht="36" customHeight="1">
      <c r="A157" s="593" t="s">
        <v>418</v>
      </c>
      <c r="B157" s="593"/>
      <c r="C157" s="674" t="s">
        <v>694</v>
      </c>
      <c r="D157" s="685"/>
      <c r="E157" s="685"/>
      <c r="F157" s="685"/>
      <c r="G157" s="685"/>
      <c r="H157" s="685"/>
      <c r="I157" s="685"/>
      <c r="J157" s="685"/>
      <c r="K157" s="685"/>
      <c r="L157" s="685"/>
      <c r="M157" s="685"/>
      <c r="N157" s="685"/>
      <c r="O157" s="685"/>
      <c r="P157" s="685"/>
      <c r="Q157" s="685"/>
      <c r="R157" s="685"/>
      <c r="S157" s="685"/>
      <c r="T157" s="685"/>
      <c r="U157" s="685"/>
      <c r="V157" s="685"/>
      <c r="W157" s="685"/>
      <c r="X157" s="685"/>
    </row>
    <row r="158" spans="1:24" s="577" customFormat="1" ht="36" customHeight="1">
      <c r="A158" s="593"/>
      <c r="B158" s="593"/>
      <c r="C158" s="675" t="s">
        <v>920</v>
      </c>
      <c r="D158" s="707"/>
      <c r="E158" s="707"/>
      <c r="F158" s="707"/>
      <c r="G158" s="707"/>
      <c r="H158" s="707"/>
      <c r="I158" s="707"/>
      <c r="J158" s="707"/>
      <c r="K158" s="707"/>
      <c r="L158" s="707"/>
      <c r="M158" s="707"/>
      <c r="N158" s="707"/>
      <c r="O158" s="707"/>
      <c r="P158" s="707"/>
      <c r="Q158" s="707"/>
      <c r="R158" s="707"/>
      <c r="S158" s="707"/>
      <c r="T158" s="707"/>
      <c r="U158" s="707"/>
      <c r="V158" s="707"/>
      <c r="W158" s="707"/>
      <c r="X158" s="707"/>
    </row>
    <row r="159" spans="1:24" s="577" customFormat="1" ht="36" customHeight="1">
      <c r="A159" s="593"/>
      <c r="B159" s="593"/>
      <c r="C159" s="674" t="s">
        <v>921</v>
      </c>
      <c r="D159" s="685"/>
      <c r="E159" s="685"/>
      <c r="F159" s="685"/>
      <c r="G159" s="685"/>
      <c r="H159" s="685"/>
      <c r="I159" s="685"/>
      <c r="J159" s="685"/>
      <c r="K159" s="685"/>
      <c r="L159" s="685"/>
      <c r="M159" s="685"/>
      <c r="N159" s="685"/>
      <c r="O159" s="685"/>
      <c r="P159" s="685"/>
      <c r="Q159" s="685"/>
      <c r="R159" s="685"/>
      <c r="S159" s="685"/>
      <c r="T159" s="685"/>
      <c r="U159" s="685"/>
      <c r="V159" s="685"/>
      <c r="W159" s="685"/>
      <c r="X159" s="685"/>
    </row>
    <row r="160" spans="1:24" s="577" customFormat="1" ht="36" customHeight="1">
      <c r="A160" s="593"/>
      <c r="B160" s="593"/>
      <c r="C160" s="674" t="s">
        <v>925</v>
      </c>
      <c r="D160" s="685"/>
      <c r="E160" s="685"/>
      <c r="F160" s="685"/>
      <c r="G160" s="685"/>
      <c r="H160" s="685"/>
      <c r="I160" s="685"/>
      <c r="J160" s="685"/>
      <c r="K160" s="685"/>
      <c r="L160" s="685"/>
      <c r="M160" s="685"/>
      <c r="N160" s="685"/>
      <c r="O160" s="685"/>
      <c r="P160" s="685"/>
      <c r="Q160" s="685"/>
      <c r="R160" s="685"/>
      <c r="S160" s="685"/>
      <c r="T160" s="685"/>
      <c r="U160" s="685"/>
      <c r="V160" s="685"/>
      <c r="W160" s="685"/>
      <c r="X160" s="685"/>
    </row>
    <row r="161" spans="1:24" s="577" customFormat="1" ht="36" customHeight="1">
      <c r="A161" s="593"/>
      <c r="B161" s="593"/>
      <c r="C161" s="674" t="s">
        <v>109</v>
      </c>
      <c r="D161" s="685"/>
      <c r="E161" s="685"/>
      <c r="F161" s="685"/>
      <c r="G161" s="685"/>
      <c r="H161" s="685"/>
      <c r="I161" s="685"/>
      <c r="J161" s="685"/>
      <c r="K161" s="685"/>
      <c r="L161" s="685"/>
      <c r="M161" s="685"/>
      <c r="N161" s="685"/>
      <c r="O161" s="685"/>
      <c r="P161" s="685"/>
      <c r="Q161" s="685"/>
      <c r="R161" s="685"/>
      <c r="S161" s="685"/>
      <c r="T161" s="685"/>
      <c r="U161" s="685"/>
      <c r="V161" s="685"/>
      <c r="W161" s="685"/>
      <c r="X161" s="685"/>
    </row>
    <row r="162" spans="1:24" s="577" customFormat="1" ht="36" customHeight="1">
      <c r="A162" s="593"/>
      <c r="B162" s="593"/>
      <c r="C162" s="674" t="s">
        <v>927</v>
      </c>
      <c r="D162" s="685"/>
      <c r="E162" s="685"/>
      <c r="F162" s="685"/>
      <c r="G162" s="685"/>
      <c r="H162" s="685"/>
      <c r="I162" s="685"/>
      <c r="J162" s="685"/>
      <c r="K162" s="685"/>
      <c r="L162" s="685"/>
      <c r="M162" s="685"/>
      <c r="N162" s="685"/>
      <c r="O162" s="685"/>
      <c r="P162" s="685"/>
      <c r="Q162" s="685"/>
      <c r="R162" s="685"/>
      <c r="S162" s="685"/>
      <c r="T162" s="685"/>
      <c r="U162" s="685"/>
      <c r="V162" s="685"/>
      <c r="W162" s="685"/>
      <c r="X162" s="685"/>
    </row>
    <row r="163" spans="1:24" s="577" customFormat="1" ht="39.6" customHeight="1">
      <c r="A163" s="593"/>
      <c r="B163" s="593"/>
      <c r="C163" s="674" t="s">
        <v>929</v>
      </c>
      <c r="D163" s="685"/>
      <c r="E163" s="685"/>
      <c r="F163" s="685"/>
      <c r="G163" s="685"/>
      <c r="H163" s="685"/>
      <c r="I163" s="685"/>
      <c r="J163" s="685"/>
      <c r="K163" s="685"/>
      <c r="L163" s="685"/>
      <c r="M163" s="685"/>
      <c r="N163" s="685"/>
      <c r="O163" s="685"/>
      <c r="P163" s="685"/>
      <c r="Q163" s="685"/>
      <c r="R163" s="685"/>
      <c r="S163" s="685"/>
      <c r="T163" s="685"/>
      <c r="U163" s="685"/>
      <c r="V163" s="685"/>
      <c r="W163" s="685"/>
      <c r="X163" s="685"/>
    </row>
    <row r="164" spans="1:24" s="577" customFormat="1" ht="36" customHeight="1">
      <c r="A164" s="593"/>
      <c r="B164" s="593"/>
      <c r="C164" s="674" t="s">
        <v>931</v>
      </c>
      <c r="D164" s="685"/>
      <c r="E164" s="685"/>
      <c r="F164" s="685"/>
      <c r="G164" s="685"/>
      <c r="H164" s="685"/>
      <c r="I164" s="685"/>
      <c r="J164" s="685"/>
      <c r="K164" s="685"/>
      <c r="L164" s="685"/>
      <c r="M164" s="685"/>
      <c r="N164" s="685"/>
      <c r="O164" s="685"/>
      <c r="P164" s="685"/>
      <c r="Q164" s="685"/>
      <c r="R164" s="685"/>
      <c r="S164" s="685"/>
      <c r="T164" s="685"/>
      <c r="U164" s="685"/>
      <c r="V164" s="685"/>
      <c r="W164" s="685"/>
      <c r="X164" s="685"/>
    </row>
    <row r="165" spans="1:24" s="577" customFormat="1" ht="36" customHeight="1">
      <c r="A165" s="593"/>
      <c r="B165" s="593"/>
      <c r="C165" s="675" t="s">
        <v>643</v>
      </c>
      <c r="D165" s="707"/>
      <c r="E165" s="707"/>
      <c r="F165" s="707"/>
      <c r="G165" s="707"/>
      <c r="H165" s="707"/>
      <c r="I165" s="707"/>
      <c r="J165" s="707"/>
      <c r="K165" s="707"/>
      <c r="L165" s="707"/>
      <c r="M165" s="707"/>
      <c r="N165" s="707"/>
      <c r="O165" s="707"/>
      <c r="P165" s="707"/>
      <c r="Q165" s="707"/>
      <c r="R165" s="707"/>
      <c r="S165" s="707"/>
      <c r="T165" s="707"/>
      <c r="U165" s="707"/>
      <c r="V165" s="707"/>
      <c r="W165" s="707"/>
      <c r="X165" s="707"/>
    </row>
    <row r="166" spans="1:24" s="577" customFormat="1" ht="18" customHeight="1">
      <c r="A166" s="213"/>
      <c r="B166" s="226"/>
      <c r="C166" s="226"/>
      <c r="D166" s="226"/>
      <c r="E166" s="226"/>
      <c r="F166" s="226"/>
      <c r="G166" s="226"/>
      <c r="H166" s="226"/>
      <c r="I166" s="226"/>
      <c r="J166" s="226"/>
      <c r="K166" s="226"/>
      <c r="L166" s="226"/>
      <c r="M166" s="226"/>
      <c r="N166" s="226"/>
      <c r="O166" s="226"/>
      <c r="P166" s="226"/>
      <c r="Q166" s="226"/>
      <c r="R166" s="226"/>
      <c r="S166" s="226"/>
      <c r="T166" s="226"/>
      <c r="U166" s="226"/>
      <c r="V166" s="226"/>
      <c r="W166" s="226"/>
      <c r="X166" s="226"/>
    </row>
    <row r="167" spans="1:24" s="577" customFormat="1" ht="18" customHeight="1">
      <c r="A167" s="213" t="s">
        <v>238</v>
      </c>
      <c r="B167" s="226"/>
      <c r="C167" s="226"/>
      <c r="D167" s="226"/>
      <c r="E167" s="226"/>
      <c r="F167" s="226"/>
      <c r="G167" s="226"/>
      <c r="H167" s="226"/>
      <c r="I167" s="226"/>
      <c r="J167" s="226"/>
      <c r="K167" s="226"/>
      <c r="L167" s="226"/>
      <c r="M167" s="226"/>
      <c r="N167" s="226"/>
      <c r="O167" s="226"/>
      <c r="P167" s="226"/>
      <c r="Q167" s="226"/>
      <c r="R167" s="226"/>
      <c r="S167" s="226"/>
      <c r="T167" s="226"/>
      <c r="U167" s="226"/>
      <c r="V167" s="226"/>
      <c r="W167" s="226"/>
      <c r="X167" s="226"/>
    </row>
    <row r="168" spans="1:24" s="577" customFormat="1" ht="18" customHeight="1">
      <c r="A168" s="601" t="s">
        <v>917</v>
      </c>
      <c r="B168" s="601"/>
      <c r="C168" s="601"/>
      <c r="D168" s="601"/>
      <c r="E168" s="601"/>
      <c r="F168" s="601"/>
      <c r="G168" s="601"/>
      <c r="H168" s="601"/>
      <c r="I168" s="601"/>
      <c r="J168" s="601"/>
      <c r="K168" s="601"/>
      <c r="L168" s="601"/>
      <c r="M168" s="601"/>
      <c r="N168" s="601"/>
      <c r="O168" s="601"/>
      <c r="P168" s="601"/>
      <c r="Q168" s="601"/>
      <c r="R168" s="601"/>
      <c r="S168" s="601"/>
      <c r="T168" s="601"/>
      <c r="U168" s="601"/>
      <c r="V168" s="601"/>
      <c r="W168" s="601"/>
      <c r="X168" s="601"/>
    </row>
    <row r="169" spans="1:24" s="577" customFormat="1" ht="18" customHeight="1">
      <c r="A169" s="602" t="s">
        <v>932</v>
      </c>
      <c r="B169" s="602"/>
      <c r="C169" s="602"/>
      <c r="D169" s="708" t="s">
        <v>380</v>
      </c>
      <c r="E169" s="730"/>
      <c r="F169" s="730"/>
      <c r="G169" s="753"/>
      <c r="H169" s="763" t="s">
        <v>418</v>
      </c>
      <c r="I169" s="593"/>
      <c r="J169" s="708" t="s">
        <v>384</v>
      </c>
      <c r="K169" s="730"/>
      <c r="L169" s="730"/>
      <c r="M169" s="730"/>
      <c r="N169" s="763" t="s">
        <v>418</v>
      </c>
      <c r="O169" s="593"/>
      <c r="P169" s="708" t="s">
        <v>936</v>
      </c>
      <c r="Q169" s="730"/>
      <c r="R169" s="730"/>
      <c r="S169" s="914"/>
      <c r="T169" s="914"/>
      <c r="U169" s="914"/>
      <c r="V169" s="914"/>
      <c r="W169" s="914"/>
      <c r="X169" s="966" t="s">
        <v>426</v>
      </c>
    </row>
    <row r="170" spans="1:24" s="577" customFormat="1" ht="18" customHeight="1">
      <c r="A170" s="602" t="s">
        <v>937</v>
      </c>
      <c r="B170" s="602"/>
      <c r="C170" s="602"/>
      <c r="D170" s="708" t="s">
        <v>751</v>
      </c>
      <c r="E170" s="730"/>
      <c r="F170" s="730"/>
      <c r="G170" s="753"/>
      <c r="H170" s="763" t="s">
        <v>418</v>
      </c>
      <c r="I170" s="593"/>
      <c r="J170" s="708" t="s">
        <v>384</v>
      </c>
      <c r="K170" s="730"/>
      <c r="L170" s="730"/>
      <c r="M170" s="730"/>
      <c r="N170" s="763"/>
      <c r="O170" s="593"/>
      <c r="P170" s="708" t="s">
        <v>936</v>
      </c>
      <c r="Q170" s="730"/>
      <c r="R170" s="730"/>
      <c r="S170" s="914"/>
      <c r="T170" s="914"/>
      <c r="U170" s="914"/>
      <c r="V170" s="914"/>
      <c r="W170" s="914"/>
      <c r="X170" s="966" t="s">
        <v>426</v>
      </c>
    </row>
    <row r="171" spans="1:24" s="577" customFormat="1" ht="18" customHeight="1">
      <c r="A171" s="602" t="s">
        <v>941</v>
      </c>
      <c r="B171" s="602"/>
      <c r="C171" s="602"/>
      <c r="D171" s="709" t="s">
        <v>945</v>
      </c>
      <c r="E171" s="709"/>
      <c r="F171" s="709"/>
      <c r="G171" s="709"/>
      <c r="H171" s="709"/>
      <c r="I171" s="709"/>
      <c r="J171" s="709"/>
      <c r="K171" s="709"/>
      <c r="L171" s="709"/>
      <c r="M171" s="709"/>
      <c r="N171" s="709"/>
      <c r="O171" s="709"/>
      <c r="P171" s="709"/>
      <c r="Q171" s="709"/>
      <c r="R171" s="709"/>
      <c r="S171" s="709"/>
      <c r="T171" s="709"/>
      <c r="U171" s="709"/>
      <c r="V171" s="709"/>
      <c r="W171" s="709"/>
      <c r="X171" s="709"/>
    </row>
    <row r="172" spans="1:24" s="577" customFormat="1" ht="18" customHeight="1">
      <c r="A172" s="213"/>
      <c r="B172" s="226"/>
      <c r="C172" s="226"/>
      <c r="D172" s="226"/>
      <c r="E172" s="226"/>
      <c r="F172" s="226"/>
      <c r="G172" s="226"/>
      <c r="H172" s="226"/>
      <c r="I172" s="226"/>
      <c r="J172" s="226"/>
      <c r="K172" s="226"/>
      <c r="L172" s="226"/>
      <c r="M172" s="226"/>
      <c r="N172" s="226"/>
      <c r="O172" s="226"/>
      <c r="P172" s="226"/>
      <c r="Q172" s="226"/>
      <c r="R172" s="226"/>
      <c r="S172" s="226"/>
      <c r="T172" s="226"/>
      <c r="U172" s="226"/>
      <c r="V172" s="226"/>
      <c r="W172" s="226"/>
      <c r="X172" s="226"/>
    </row>
    <row r="173" spans="1:24" s="577" customFormat="1" ht="18" customHeight="1">
      <c r="A173" s="213"/>
      <c r="B173" s="226"/>
      <c r="C173" s="226"/>
      <c r="D173" s="226"/>
      <c r="E173" s="226"/>
      <c r="F173" s="226"/>
      <c r="G173" s="226"/>
      <c r="H173" s="226"/>
      <c r="I173" s="226"/>
      <c r="J173" s="226"/>
      <c r="K173" s="226"/>
      <c r="L173" s="226"/>
      <c r="M173" s="226"/>
      <c r="N173" s="226"/>
      <c r="O173" s="226"/>
      <c r="P173" s="226"/>
      <c r="Q173" s="226"/>
      <c r="R173" s="226"/>
      <c r="S173" s="226"/>
      <c r="T173" s="226"/>
      <c r="U173" s="226"/>
      <c r="V173" s="226"/>
      <c r="W173" s="226"/>
      <c r="X173" s="226"/>
    </row>
    <row r="174" spans="1:24" s="577" customFormat="1" ht="18" customHeight="1">
      <c r="A174" s="213" t="s">
        <v>946</v>
      </c>
      <c r="B174" s="226"/>
      <c r="C174" s="226"/>
      <c r="D174" s="226"/>
      <c r="E174" s="226"/>
      <c r="F174" s="226"/>
      <c r="G174" s="226"/>
      <c r="H174" s="226"/>
      <c r="I174" s="226"/>
      <c r="J174" s="226"/>
      <c r="K174" s="226"/>
      <c r="L174" s="226"/>
      <c r="M174" s="226"/>
      <c r="N174" s="226"/>
      <c r="O174" s="226"/>
      <c r="P174" s="226"/>
      <c r="Q174" s="226"/>
      <c r="R174" s="226"/>
      <c r="S174" s="226"/>
      <c r="T174" s="226"/>
      <c r="U174" s="226"/>
      <c r="V174" s="226"/>
      <c r="W174" s="226"/>
      <c r="X174" s="226"/>
    </row>
    <row r="175" spans="1:24" s="577" customFormat="1" ht="18" customHeight="1">
      <c r="A175" s="213"/>
      <c r="B175" s="226" t="s">
        <v>665</v>
      </c>
      <c r="C175" s="226"/>
      <c r="D175" s="226"/>
      <c r="E175" s="226"/>
      <c r="F175" s="226"/>
      <c r="G175" s="226"/>
      <c r="H175" s="226"/>
      <c r="I175" s="226"/>
      <c r="J175" s="226"/>
      <c r="K175" s="226"/>
      <c r="L175" s="226"/>
      <c r="M175" s="226"/>
      <c r="N175" s="226"/>
      <c r="O175" s="226"/>
      <c r="P175" s="226"/>
      <c r="Q175" s="226"/>
      <c r="R175" s="226"/>
      <c r="S175" s="226"/>
      <c r="T175" s="226"/>
      <c r="U175" s="226"/>
      <c r="V175" s="226"/>
      <c r="W175" s="226"/>
      <c r="X175" s="226"/>
    </row>
    <row r="176" spans="1:24" s="577" customFormat="1" ht="18" customHeight="1">
      <c r="A176" s="603" t="s">
        <v>802</v>
      </c>
      <c r="B176" s="603"/>
      <c r="C176" s="673" t="s">
        <v>917</v>
      </c>
      <c r="D176" s="673"/>
      <c r="E176" s="673"/>
      <c r="F176" s="673"/>
      <c r="G176" s="673"/>
      <c r="H176" s="673"/>
      <c r="I176" s="673"/>
      <c r="J176" s="673"/>
      <c r="K176" s="673"/>
      <c r="L176" s="673"/>
      <c r="M176" s="673"/>
      <c r="N176" s="673"/>
      <c r="O176" s="673"/>
      <c r="P176" s="673"/>
      <c r="Q176" s="673"/>
      <c r="R176" s="673"/>
      <c r="S176" s="673"/>
      <c r="T176" s="673"/>
      <c r="U176" s="673"/>
      <c r="V176" s="673"/>
      <c r="W176" s="673"/>
      <c r="X176" s="673"/>
    </row>
    <row r="177" spans="1:24" s="577" customFormat="1" ht="36" customHeight="1">
      <c r="A177" s="593" t="s">
        <v>418</v>
      </c>
      <c r="B177" s="593"/>
      <c r="C177" s="674" t="s">
        <v>486</v>
      </c>
      <c r="D177" s="685"/>
      <c r="E177" s="685"/>
      <c r="F177" s="685"/>
      <c r="G177" s="685"/>
      <c r="H177" s="685"/>
      <c r="I177" s="685"/>
      <c r="J177" s="685"/>
      <c r="K177" s="685"/>
      <c r="L177" s="685"/>
      <c r="M177" s="685"/>
      <c r="N177" s="685"/>
      <c r="O177" s="685"/>
      <c r="P177" s="685"/>
      <c r="Q177" s="685"/>
      <c r="R177" s="685"/>
      <c r="S177" s="685"/>
      <c r="T177" s="685"/>
      <c r="U177" s="685"/>
      <c r="V177" s="685"/>
      <c r="W177" s="685"/>
      <c r="X177" s="685"/>
    </row>
    <row r="178" spans="1:24" s="577" customFormat="1" ht="36" customHeight="1">
      <c r="A178" s="593"/>
      <c r="B178" s="593"/>
      <c r="C178" s="675" t="s">
        <v>132</v>
      </c>
      <c r="D178" s="707"/>
      <c r="E178" s="707"/>
      <c r="F178" s="707"/>
      <c r="G178" s="707"/>
      <c r="H178" s="707"/>
      <c r="I178" s="707"/>
      <c r="J178" s="707"/>
      <c r="K178" s="707"/>
      <c r="L178" s="707"/>
      <c r="M178" s="707"/>
      <c r="N178" s="707"/>
      <c r="O178" s="707"/>
      <c r="P178" s="707"/>
      <c r="Q178" s="707"/>
      <c r="R178" s="707"/>
      <c r="S178" s="707"/>
      <c r="T178" s="707"/>
      <c r="U178" s="707"/>
      <c r="V178" s="707"/>
      <c r="W178" s="707"/>
      <c r="X178" s="707"/>
    </row>
    <row r="179" spans="1:24" s="577" customFormat="1" ht="36" customHeight="1">
      <c r="A179" s="593"/>
      <c r="B179" s="593"/>
      <c r="C179" s="675" t="s">
        <v>860</v>
      </c>
      <c r="D179" s="707"/>
      <c r="E179" s="707"/>
      <c r="F179" s="707"/>
      <c r="G179" s="707"/>
      <c r="H179" s="707"/>
      <c r="I179" s="707"/>
      <c r="J179" s="707"/>
      <c r="K179" s="707"/>
      <c r="L179" s="707"/>
      <c r="M179" s="707"/>
      <c r="N179" s="707"/>
      <c r="O179" s="707"/>
      <c r="P179" s="707"/>
      <c r="Q179" s="707"/>
      <c r="R179" s="707"/>
      <c r="S179" s="707"/>
      <c r="T179" s="707"/>
      <c r="U179" s="707"/>
      <c r="V179" s="707"/>
      <c r="W179" s="707"/>
      <c r="X179" s="707"/>
    </row>
    <row r="180" spans="1:24" s="577" customFormat="1" ht="36" customHeight="1">
      <c r="A180" s="593" t="s">
        <v>418</v>
      </c>
      <c r="B180" s="593"/>
      <c r="C180" s="675" t="s">
        <v>948</v>
      </c>
      <c r="D180" s="707"/>
      <c r="E180" s="707"/>
      <c r="F180" s="707"/>
      <c r="G180" s="707"/>
      <c r="H180" s="707"/>
      <c r="I180" s="707"/>
      <c r="J180" s="707"/>
      <c r="K180" s="707"/>
      <c r="L180" s="707"/>
      <c r="M180" s="707"/>
      <c r="N180" s="707"/>
      <c r="O180" s="707"/>
      <c r="P180" s="707"/>
      <c r="Q180" s="707"/>
      <c r="R180" s="707"/>
      <c r="S180" s="707"/>
      <c r="T180" s="707"/>
      <c r="U180" s="707"/>
      <c r="V180" s="707"/>
      <c r="W180" s="707"/>
      <c r="X180" s="707"/>
    </row>
    <row r="181" spans="1:24" s="577" customFormat="1" ht="36" customHeight="1">
      <c r="A181" s="593"/>
      <c r="B181" s="593"/>
      <c r="C181" s="675" t="s">
        <v>950</v>
      </c>
      <c r="D181" s="707"/>
      <c r="E181" s="707"/>
      <c r="F181" s="707"/>
      <c r="G181" s="707"/>
      <c r="H181" s="707"/>
      <c r="I181" s="707"/>
      <c r="J181" s="707"/>
      <c r="K181" s="707"/>
      <c r="L181" s="707"/>
      <c r="M181" s="707"/>
      <c r="N181" s="707"/>
      <c r="O181" s="707"/>
      <c r="P181" s="707"/>
      <c r="Q181" s="707"/>
      <c r="R181" s="707"/>
      <c r="S181" s="707"/>
      <c r="T181" s="707"/>
      <c r="U181" s="707"/>
      <c r="V181" s="707"/>
      <c r="W181" s="707"/>
      <c r="X181" s="707"/>
    </row>
    <row r="182" spans="1:24" s="577" customFormat="1" ht="36" customHeight="1">
      <c r="A182" s="593"/>
      <c r="B182" s="593"/>
      <c r="C182" s="675" t="s">
        <v>914</v>
      </c>
      <c r="D182" s="707"/>
      <c r="E182" s="707"/>
      <c r="F182" s="707"/>
      <c r="G182" s="707"/>
      <c r="H182" s="707"/>
      <c r="I182" s="707"/>
      <c r="J182" s="707"/>
      <c r="K182" s="707"/>
      <c r="L182" s="707"/>
      <c r="M182" s="707"/>
      <c r="N182" s="707"/>
      <c r="O182" s="707"/>
      <c r="P182" s="707"/>
      <c r="Q182" s="707"/>
      <c r="R182" s="707"/>
      <c r="S182" s="707"/>
      <c r="T182" s="707"/>
      <c r="U182" s="707"/>
      <c r="V182" s="707"/>
      <c r="W182" s="707"/>
      <c r="X182" s="707"/>
    </row>
    <row r="183" spans="1:24" s="577" customFormat="1" ht="36" customHeight="1">
      <c r="A183" s="593" t="s">
        <v>418</v>
      </c>
      <c r="B183" s="593"/>
      <c r="C183" s="675" t="s">
        <v>589</v>
      </c>
      <c r="D183" s="707"/>
      <c r="E183" s="707"/>
      <c r="F183" s="707"/>
      <c r="G183" s="707"/>
      <c r="H183" s="707"/>
      <c r="I183" s="707"/>
      <c r="J183" s="707"/>
      <c r="K183" s="707"/>
      <c r="L183" s="707"/>
      <c r="M183" s="707"/>
      <c r="N183" s="707"/>
      <c r="O183" s="707"/>
      <c r="P183" s="707"/>
      <c r="Q183" s="707"/>
      <c r="R183" s="707"/>
      <c r="S183" s="707"/>
      <c r="T183" s="707"/>
      <c r="U183" s="707"/>
      <c r="V183" s="707"/>
      <c r="W183" s="707"/>
      <c r="X183" s="707"/>
    </row>
    <row r="184" spans="1:24" s="577" customFormat="1" ht="36" customHeight="1">
      <c r="A184" s="593"/>
      <c r="B184" s="593"/>
      <c r="C184" s="675" t="s">
        <v>423</v>
      </c>
      <c r="D184" s="707"/>
      <c r="E184" s="707"/>
      <c r="F184" s="707"/>
      <c r="G184" s="707"/>
      <c r="H184" s="707"/>
      <c r="I184" s="707"/>
      <c r="J184" s="707"/>
      <c r="K184" s="707"/>
      <c r="L184" s="707"/>
      <c r="M184" s="707"/>
      <c r="N184" s="707"/>
      <c r="O184" s="707"/>
      <c r="P184" s="707"/>
      <c r="Q184" s="707"/>
      <c r="R184" s="707"/>
      <c r="S184" s="707"/>
      <c r="T184" s="707"/>
      <c r="U184" s="707"/>
      <c r="V184" s="707"/>
      <c r="W184" s="707"/>
      <c r="X184" s="707"/>
    </row>
    <row r="185" spans="1:24" s="577" customFormat="1" ht="36" customHeight="1">
      <c r="A185" s="593" t="s">
        <v>418</v>
      </c>
      <c r="B185" s="593"/>
      <c r="C185" s="675" t="s">
        <v>952</v>
      </c>
      <c r="D185" s="707"/>
      <c r="E185" s="707"/>
      <c r="F185" s="707"/>
      <c r="G185" s="707"/>
      <c r="H185" s="707"/>
      <c r="I185" s="707"/>
      <c r="J185" s="707"/>
      <c r="K185" s="707"/>
      <c r="L185" s="707"/>
      <c r="M185" s="707"/>
      <c r="N185" s="707"/>
      <c r="O185" s="707"/>
      <c r="P185" s="707"/>
      <c r="Q185" s="707"/>
      <c r="R185" s="707"/>
      <c r="S185" s="707"/>
      <c r="T185" s="707"/>
      <c r="U185" s="707"/>
      <c r="V185" s="707"/>
      <c r="W185" s="707"/>
      <c r="X185" s="707"/>
    </row>
    <row r="186" spans="1:24" s="577" customFormat="1" ht="36" customHeight="1">
      <c r="A186" s="593"/>
      <c r="B186" s="593"/>
      <c r="C186" s="676" t="s">
        <v>953</v>
      </c>
      <c r="D186" s="710"/>
      <c r="E186" s="710"/>
      <c r="F186" s="710"/>
      <c r="G186" s="710"/>
      <c r="H186" s="710"/>
      <c r="I186" s="710"/>
      <c r="J186" s="710"/>
      <c r="K186" s="710"/>
      <c r="L186" s="710"/>
      <c r="M186" s="710"/>
      <c r="N186" s="710"/>
      <c r="O186" s="710"/>
      <c r="P186" s="710"/>
      <c r="Q186" s="710"/>
      <c r="R186" s="710"/>
      <c r="S186" s="710"/>
      <c r="T186" s="710"/>
      <c r="U186" s="710"/>
      <c r="V186" s="710"/>
      <c r="W186" s="710"/>
      <c r="X186" s="710"/>
    </row>
    <row r="187" spans="1:24" s="580" customFormat="1" ht="19.899999999999999" customHeight="1">
      <c r="A187" s="584" t="s">
        <v>955</v>
      </c>
      <c r="B187" s="584"/>
      <c r="C187" s="677"/>
      <c r="D187" s="677"/>
      <c r="E187" s="677"/>
      <c r="F187" s="677"/>
      <c r="G187" s="677"/>
      <c r="H187" s="677"/>
      <c r="I187" s="677"/>
      <c r="J187" s="677"/>
      <c r="K187" s="677"/>
      <c r="L187" s="677"/>
      <c r="M187" s="677"/>
      <c r="N187" s="677"/>
      <c r="O187" s="677"/>
      <c r="P187" s="677"/>
      <c r="Q187" s="677"/>
      <c r="R187" s="677"/>
      <c r="S187" s="677"/>
      <c r="T187" s="677"/>
      <c r="U187" s="677"/>
      <c r="V187" s="677"/>
      <c r="W187" s="677"/>
      <c r="X187" s="677"/>
    </row>
    <row r="188" spans="1:24" s="577" customFormat="1" ht="19.899999999999999" customHeight="1">
      <c r="A188" s="584" t="s">
        <v>957</v>
      </c>
      <c r="B188" s="584"/>
      <c r="C188" s="584"/>
      <c r="D188" s="584"/>
      <c r="E188" s="584"/>
      <c r="F188" s="584"/>
      <c r="G188" s="584"/>
      <c r="H188" s="584"/>
      <c r="I188" s="584"/>
      <c r="J188" s="584"/>
      <c r="K188" s="584"/>
      <c r="L188" s="584"/>
      <c r="M188" s="584"/>
      <c r="N188" s="584"/>
      <c r="O188" s="584"/>
      <c r="P188" s="584"/>
      <c r="Q188" s="584"/>
      <c r="R188" s="584"/>
      <c r="S188" s="584"/>
      <c r="T188" s="584"/>
      <c r="U188" s="584"/>
      <c r="V188" s="584"/>
      <c r="W188" s="584"/>
      <c r="X188" s="584"/>
    </row>
    <row r="189" spans="1:24" s="577" customFormat="1" ht="18" customHeight="1">
      <c r="A189" s="268"/>
      <c r="B189" s="641" t="s">
        <v>916</v>
      </c>
      <c r="C189" s="634" t="s">
        <v>961</v>
      </c>
      <c r="D189" s="634"/>
      <c r="E189" s="634"/>
      <c r="F189" s="634"/>
      <c r="G189" s="634"/>
      <c r="H189" s="634"/>
      <c r="I189" s="634"/>
      <c r="J189" s="634"/>
      <c r="K189" s="634"/>
      <c r="L189" s="634"/>
      <c r="M189" s="634"/>
      <c r="N189" s="634"/>
      <c r="O189" s="634"/>
      <c r="P189" s="634"/>
      <c r="Q189" s="634"/>
      <c r="R189" s="634"/>
      <c r="S189" s="634"/>
      <c r="T189" s="634"/>
      <c r="U189" s="634"/>
      <c r="V189" s="634"/>
      <c r="W189" s="634"/>
      <c r="X189" s="634"/>
    </row>
    <row r="190" spans="1:24" s="579" customFormat="1" ht="17.45" customHeight="1">
      <c r="A190" s="584"/>
      <c r="B190" s="642" t="s">
        <v>916</v>
      </c>
      <c r="C190" s="678" t="s">
        <v>964</v>
      </c>
      <c r="D190" s="678"/>
      <c r="E190" s="678"/>
      <c r="F190" s="678"/>
      <c r="G190" s="678"/>
      <c r="H190" s="678"/>
      <c r="I190" s="678"/>
      <c r="J190" s="678"/>
      <c r="K190" s="678"/>
      <c r="L190" s="678"/>
      <c r="M190" s="678"/>
      <c r="N190" s="678"/>
      <c r="O190" s="678"/>
      <c r="P190" s="678"/>
      <c r="Q190" s="678"/>
      <c r="R190" s="678"/>
      <c r="S190" s="678"/>
      <c r="T190" s="678"/>
      <c r="U190" s="678"/>
      <c r="V190" s="678"/>
      <c r="W190" s="678"/>
      <c r="X190" s="678"/>
    </row>
    <row r="191" spans="1:24" s="577" customFormat="1" ht="18" customHeight="1">
      <c r="A191" s="213"/>
      <c r="B191" s="226"/>
      <c r="C191" s="226"/>
      <c r="D191" s="226"/>
      <c r="E191" s="226"/>
      <c r="F191" s="226"/>
      <c r="G191" s="226"/>
      <c r="H191" s="226"/>
      <c r="I191" s="226"/>
      <c r="J191" s="226"/>
      <c r="K191" s="226"/>
      <c r="L191" s="226"/>
      <c r="M191" s="226"/>
      <c r="N191" s="226"/>
      <c r="O191" s="226"/>
      <c r="P191" s="226"/>
      <c r="Q191" s="226"/>
      <c r="R191" s="226"/>
      <c r="S191" s="226"/>
      <c r="T191" s="226"/>
      <c r="U191" s="226"/>
      <c r="V191" s="226"/>
      <c r="W191" s="226"/>
      <c r="X191" s="226"/>
    </row>
    <row r="192" spans="1:24" s="577" customFormat="1" ht="18" customHeight="1">
      <c r="A192" s="213"/>
      <c r="B192" s="226"/>
      <c r="C192" s="226"/>
      <c r="D192" s="226"/>
      <c r="E192" s="226"/>
      <c r="F192" s="226"/>
      <c r="G192" s="226"/>
      <c r="H192" s="226"/>
      <c r="I192" s="226"/>
      <c r="J192" s="226"/>
      <c r="K192" s="226"/>
      <c r="L192" s="226"/>
      <c r="M192" s="226"/>
      <c r="N192" s="226"/>
      <c r="O192" s="226"/>
      <c r="P192" s="226"/>
      <c r="Q192" s="226"/>
      <c r="R192" s="226"/>
      <c r="S192" s="226"/>
      <c r="T192" s="226"/>
      <c r="U192" s="226"/>
      <c r="V192" s="226"/>
      <c r="W192" s="226"/>
      <c r="X192" s="226"/>
    </row>
    <row r="193" spans="1:24" s="581" customFormat="1" ht="36" customHeight="1">
      <c r="A193" s="99" t="s">
        <v>553</v>
      </c>
      <c r="B193" s="99"/>
      <c r="C193" s="99"/>
      <c r="D193" s="99"/>
      <c r="E193" s="99"/>
      <c r="F193" s="99"/>
      <c r="G193" s="99"/>
      <c r="H193" s="99"/>
      <c r="I193" s="99"/>
      <c r="J193" s="99"/>
      <c r="K193" s="99"/>
      <c r="L193" s="99"/>
      <c r="M193" s="99"/>
      <c r="N193" s="99"/>
      <c r="O193" s="99"/>
      <c r="P193" s="99"/>
      <c r="Q193" s="99"/>
      <c r="R193" s="99"/>
      <c r="S193" s="99"/>
      <c r="T193" s="99"/>
      <c r="U193" s="99"/>
      <c r="V193" s="99"/>
      <c r="W193" s="99"/>
      <c r="X193" s="99"/>
    </row>
    <row r="194" spans="1:24" s="577" customFormat="1" ht="18" customHeight="1">
      <c r="A194" s="213"/>
      <c r="B194" s="643" t="s">
        <v>837</v>
      </c>
      <c r="C194" s="679"/>
      <c r="D194" s="679"/>
      <c r="E194" s="679"/>
      <c r="F194" s="679"/>
      <c r="G194" s="679"/>
      <c r="H194" s="679"/>
      <c r="I194" s="679"/>
      <c r="J194" s="679"/>
      <c r="K194" s="679"/>
      <c r="L194" s="679"/>
      <c r="M194" s="679"/>
      <c r="N194" s="679"/>
      <c r="O194" s="679"/>
      <c r="P194" s="679"/>
      <c r="Q194" s="679"/>
      <c r="R194" s="679"/>
      <c r="S194" s="679"/>
      <c r="T194" s="679"/>
      <c r="U194" s="679"/>
      <c r="V194" s="679"/>
      <c r="W194" s="952"/>
      <c r="X194" s="226"/>
    </row>
    <row r="195" spans="1:24" s="577" customFormat="1" ht="18" customHeight="1">
      <c r="A195" s="213"/>
      <c r="B195" s="644"/>
      <c r="C195" s="680"/>
      <c r="D195" s="680"/>
      <c r="E195" s="680"/>
      <c r="F195" s="680"/>
      <c r="G195" s="680"/>
      <c r="H195" s="680"/>
      <c r="I195" s="680"/>
      <c r="J195" s="680"/>
      <c r="K195" s="680"/>
      <c r="L195" s="680"/>
      <c r="M195" s="680"/>
      <c r="N195" s="680"/>
      <c r="O195" s="680"/>
      <c r="P195" s="680"/>
      <c r="Q195" s="680"/>
      <c r="R195" s="680"/>
      <c r="S195" s="680"/>
      <c r="T195" s="680"/>
      <c r="U195" s="680"/>
      <c r="V195" s="680"/>
      <c r="W195" s="953"/>
      <c r="X195" s="226"/>
    </row>
    <row r="196" spans="1:24" s="577" customFormat="1" ht="115.35" customHeight="1">
      <c r="A196" s="213"/>
      <c r="B196" s="644"/>
      <c r="C196" s="680"/>
      <c r="D196" s="680"/>
      <c r="E196" s="680"/>
      <c r="F196" s="680"/>
      <c r="G196" s="680"/>
      <c r="H196" s="680"/>
      <c r="I196" s="680"/>
      <c r="J196" s="680"/>
      <c r="K196" s="680"/>
      <c r="L196" s="680"/>
      <c r="M196" s="680"/>
      <c r="N196" s="680"/>
      <c r="O196" s="680"/>
      <c r="P196" s="680"/>
      <c r="Q196" s="680"/>
      <c r="R196" s="680"/>
      <c r="S196" s="680"/>
      <c r="T196" s="680"/>
      <c r="U196" s="680"/>
      <c r="V196" s="680"/>
      <c r="W196" s="953"/>
      <c r="X196" s="226"/>
    </row>
    <row r="197" spans="1:24" s="577" customFormat="1" ht="157.5" customHeight="1">
      <c r="A197" s="213"/>
      <c r="B197" s="645"/>
      <c r="C197" s="681"/>
      <c r="D197" s="681"/>
      <c r="E197" s="681"/>
      <c r="F197" s="681"/>
      <c r="G197" s="681"/>
      <c r="H197" s="681"/>
      <c r="I197" s="681"/>
      <c r="J197" s="681"/>
      <c r="K197" s="681"/>
      <c r="L197" s="681"/>
      <c r="M197" s="681"/>
      <c r="N197" s="681"/>
      <c r="O197" s="681"/>
      <c r="P197" s="681"/>
      <c r="Q197" s="681"/>
      <c r="R197" s="681"/>
      <c r="S197" s="681"/>
      <c r="T197" s="681"/>
      <c r="U197" s="681"/>
      <c r="V197" s="681"/>
      <c r="W197" s="954"/>
      <c r="X197" s="226"/>
    </row>
    <row r="198" spans="1:24" s="577" customFormat="1" ht="18" customHeight="1">
      <c r="A198" s="213"/>
      <c r="B198" s="226"/>
      <c r="C198" s="226"/>
      <c r="D198" s="226"/>
      <c r="E198" s="226"/>
      <c r="F198" s="226"/>
      <c r="G198" s="226"/>
      <c r="H198" s="226"/>
      <c r="I198" s="226"/>
      <c r="J198" s="226"/>
      <c r="K198" s="226"/>
      <c r="L198" s="226"/>
      <c r="M198" s="226"/>
      <c r="N198" s="226"/>
      <c r="O198" s="226"/>
      <c r="P198" s="226"/>
      <c r="Q198" s="226"/>
      <c r="R198" s="226"/>
      <c r="S198" s="226"/>
      <c r="T198" s="226"/>
      <c r="U198" s="226"/>
      <c r="V198" s="226"/>
      <c r="W198" s="226"/>
      <c r="X198" s="226"/>
    </row>
    <row r="199" spans="1:24" s="577" customFormat="1" ht="18" customHeight="1">
      <c r="A199" s="213" t="s">
        <v>967</v>
      </c>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row>
    <row r="200" spans="1:24" s="577" customFormat="1" ht="18" customHeight="1">
      <c r="A200" s="217" t="s">
        <v>760</v>
      </c>
      <c r="B200" s="217"/>
      <c r="C200" s="217"/>
      <c r="D200" s="217"/>
      <c r="E200" s="217"/>
      <c r="F200" s="217"/>
      <c r="G200" s="217"/>
      <c r="H200" s="764" t="s">
        <v>968</v>
      </c>
      <c r="I200" s="764"/>
      <c r="J200" s="764"/>
      <c r="K200" s="217" t="s">
        <v>970</v>
      </c>
      <c r="L200" s="217"/>
      <c r="M200" s="217"/>
      <c r="N200" s="217"/>
      <c r="O200" s="217"/>
      <c r="P200" s="217"/>
      <c r="Q200" s="217"/>
      <c r="R200" s="217"/>
      <c r="S200" s="217"/>
      <c r="T200" s="217"/>
      <c r="U200" s="217"/>
      <c r="V200" s="217"/>
      <c r="W200" s="217"/>
      <c r="X200" s="226"/>
    </row>
    <row r="201" spans="1:24" s="577" customFormat="1" ht="13.9" customHeight="1">
      <c r="A201" s="213"/>
      <c r="B201" s="226"/>
      <c r="C201" s="226"/>
      <c r="D201" s="226"/>
      <c r="E201" s="226"/>
      <c r="F201" s="226"/>
      <c r="G201" s="226"/>
      <c r="H201" s="226"/>
      <c r="I201" s="226"/>
      <c r="J201" s="226"/>
      <c r="K201" s="226"/>
      <c r="L201" s="226"/>
      <c r="M201" s="226"/>
      <c r="N201" s="226"/>
      <c r="O201" s="226"/>
      <c r="P201" s="226"/>
      <c r="Q201" s="226"/>
      <c r="R201" s="226"/>
      <c r="S201" s="226"/>
      <c r="T201" s="226"/>
      <c r="U201" s="226"/>
      <c r="V201" s="226"/>
      <c r="W201" s="226"/>
      <c r="X201" s="226"/>
    </row>
    <row r="202" spans="1:24" s="577" customFormat="1" ht="18" customHeight="1">
      <c r="A202" s="213" t="s">
        <v>966</v>
      </c>
      <c r="B202" s="226"/>
      <c r="C202" s="226"/>
      <c r="D202" s="226"/>
      <c r="E202" s="226"/>
      <c r="F202" s="226"/>
      <c r="G202" s="226"/>
      <c r="H202" s="226"/>
      <c r="I202" s="226"/>
      <c r="J202" s="226"/>
      <c r="K202" s="226"/>
      <c r="L202" s="226"/>
      <c r="M202" s="226"/>
      <c r="N202" s="226"/>
      <c r="O202" s="226"/>
      <c r="P202" s="226"/>
      <c r="Q202" s="226"/>
      <c r="R202" s="226"/>
      <c r="S202" s="226"/>
      <c r="T202" s="226"/>
      <c r="U202" s="226"/>
      <c r="V202" s="226"/>
      <c r="W202" s="226"/>
      <c r="X202" s="226"/>
    </row>
    <row r="203" spans="1:24" s="577" customFormat="1" ht="10.15" customHeight="1">
      <c r="A203" s="213"/>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row>
    <row r="204" spans="1:24" s="577" customFormat="1" ht="18" customHeight="1">
      <c r="A204" s="601"/>
      <c r="B204" s="601"/>
      <c r="C204" s="673" t="s">
        <v>885</v>
      </c>
      <c r="D204" s="673"/>
      <c r="E204" s="673"/>
      <c r="F204" s="673"/>
      <c r="G204" s="673"/>
      <c r="H204" s="673"/>
      <c r="I204" s="673"/>
      <c r="J204" s="630" t="s">
        <v>176</v>
      </c>
      <c r="K204" s="630"/>
      <c r="L204" s="630"/>
      <c r="M204" s="630"/>
      <c r="N204" s="630"/>
      <c r="O204" s="630"/>
      <c r="P204" s="630"/>
      <c r="Q204" s="630"/>
      <c r="R204" s="699" t="s">
        <v>972</v>
      </c>
      <c r="S204" s="663"/>
      <c r="T204" s="663"/>
      <c r="U204" s="663"/>
      <c r="V204" s="663"/>
      <c r="W204" s="663"/>
      <c r="X204" s="739"/>
    </row>
    <row r="205" spans="1:24" s="577" customFormat="1" ht="20.25" customHeight="1">
      <c r="A205" s="604" t="s">
        <v>973</v>
      </c>
      <c r="B205" s="604"/>
      <c r="C205" s="682" t="s">
        <v>570</v>
      </c>
      <c r="D205" s="711"/>
      <c r="E205" s="711"/>
      <c r="F205" s="711"/>
      <c r="G205" s="711"/>
      <c r="H205" s="711"/>
      <c r="I205" s="774"/>
      <c r="J205" s="790" t="s">
        <v>975</v>
      </c>
      <c r="K205" s="790"/>
      <c r="L205" s="790"/>
      <c r="M205" s="790"/>
      <c r="N205" s="790"/>
      <c r="O205" s="790"/>
      <c r="P205" s="790"/>
      <c r="Q205" s="790"/>
      <c r="R205" s="896">
        <v>30000</v>
      </c>
      <c r="S205" s="915"/>
      <c r="T205" s="915"/>
      <c r="U205" s="915"/>
      <c r="V205" s="915"/>
      <c r="W205" s="915"/>
      <c r="X205" s="967"/>
    </row>
    <row r="206" spans="1:24" s="577" customFormat="1" ht="20.25" customHeight="1">
      <c r="A206" s="604"/>
      <c r="B206" s="604"/>
      <c r="C206" s="683"/>
      <c r="D206" s="712"/>
      <c r="E206" s="712"/>
      <c r="F206" s="712"/>
      <c r="G206" s="712"/>
      <c r="H206" s="712"/>
      <c r="I206" s="775"/>
      <c r="J206" s="791" t="s">
        <v>497</v>
      </c>
      <c r="K206" s="809"/>
      <c r="L206" s="809"/>
      <c r="M206" s="809"/>
      <c r="N206" s="809"/>
      <c r="O206" s="809"/>
      <c r="P206" s="880"/>
      <c r="Q206" s="790"/>
      <c r="R206" s="896">
        <v>1000</v>
      </c>
      <c r="S206" s="915"/>
      <c r="T206" s="915"/>
      <c r="U206" s="915"/>
      <c r="V206" s="915"/>
      <c r="W206" s="915"/>
      <c r="X206" s="967"/>
    </row>
    <row r="207" spans="1:24" s="577" customFormat="1" ht="20.25" customHeight="1">
      <c r="A207" s="604"/>
      <c r="B207" s="604"/>
      <c r="C207" s="682" t="s">
        <v>330</v>
      </c>
      <c r="D207" s="711"/>
      <c r="E207" s="711"/>
      <c r="F207" s="711"/>
      <c r="G207" s="711"/>
      <c r="H207" s="711"/>
      <c r="I207" s="774"/>
      <c r="J207" s="790" t="s">
        <v>728</v>
      </c>
      <c r="K207" s="790"/>
      <c r="L207" s="790"/>
      <c r="M207" s="790"/>
      <c r="N207" s="790"/>
      <c r="O207" s="790"/>
      <c r="P207" s="790"/>
      <c r="Q207" s="790"/>
      <c r="R207" s="896">
        <v>5000</v>
      </c>
      <c r="S207" s="915"/>
      <c r="T207" s="915"/>
      <c r="U207" s="915"/>
      <c r="V207" s="915"/>
      <c r="W207" s="915"/>
      <c r="X207" s="967"/>
    </row>
    <row r="208" spans="1:24" s="577" customFormat="1" ht="20.25" customHeight="1">
      <c r="A208" s="604"/>
      <c r="B208" s="604"/>
      <c r="C208" s="684"/>
      <c r="D208" s="713"/>
      <c r="E208" s="713"/>
      <c r="F208" s="713"/>
      <c r="G208" s="713"/>
      <c r="H208" s="713"/>
      <c r="I208" s="776"/>
      <c r="J208" s="790" t="s">
        <v>127</v>
      </c>
      <c r="K208" s="790"/>
      <c r="L208" s="790"/>
      <c r="M208" s="790"/>
      <c r="N208" s="790"/>
      <c r="O208" s="790"/>
      <c r="P208" s="790"/>
      <c r="Q208" s="790"/>
      <c r="R208" s="896">
        <v>5000</v>
      </c>
      <c r="S208" s="915"/>
      <c r="T208" s="915"/>
      <c r="U208" s="915"/>
      <c r="V208" s="915"/>
      <c r="W208" s="915"/>
      <c r="X208" s="967"/>
    </row>
    <row r="209" spans="1:24" s="577" customFormat="1" ht="20.25" customHeight="1">
      <c r="A209" s="604"/>
      <c r="B209" s="604"/>
      <c r="C209" s="684"/>
      <c r="D209" s="713"/>
      <c r="E209" s="713"/>
      <c r="F209" s="713"/>
      <c r="G209" s="713"/>
      <c r="H209" s="713"/>
      <c r="I209" s="776"/>
      <c r="J209" s="790" t="s">
        <v>976</v>
      </c>
      <c r="K209" s="790"/>
      <c r="L209" s="790"/>
      <c r="M209" s="790"/>
      <c r="N209" s="790"/>
      <c r="O209" s="790"/>
      <c r="P209" s="790"/>
      <c r="Q209" s="790"/>
      <c r="R209" s="896">
        <v>10000</v>
      </c>
      <c r="S209" s="915"/>
      <c r="T209" s="915"/>
      <c r="U209" s="915"/>
      <c r="V209" s="915"/>
      <c r="W209" s="915"/>
      <c r="X209" s="967"/>
    </row>
    <row r="210" spans="1:24" s="577" customFormat="1" ht="20.25" customHeight="1">
      <c r="A210" s="604"/>
      <c r="B210" s="604"/>
      <c r="C210" s="683"/>
      <c r="D210" s="712"/>
      <c r="E210" s="712"/>
      <c r="F210" s="712"/>
      <c r="G210" s="712"/>
      <c r="H210" s="712"/>
      <c r="I210" s="775"/>
      <c r="J210" s="790" t="s">
        <v>846</v>
      </c>
      <c r="K210" s="790"/>
      <c r="L210" s="790"/>
      <c r="M210" s="790"/>
      <c r="N210" s="790"/>
      <c r="O210" s="790"/>
      <c r="P210" s="790"/>
      <c r="Q210" s="790"/>
      <c r="R210" s="896">
        <v>2000</v>
      </c>
      <c r="S210" s="915"/>
      <c r="T210" s="915"/>
      <c r="U210" s="915"/>
      <c r="V210" s="915"/>
      <c r="W210" s="915"/>
      <c r="X210" s="967"/>
    </row>
    <row r="211" spans="1:24" s="577" customFormat="1" ht="20.25" customHeight="1">
      <c r="A211" s="604"/>
      <c r="B211" s="604"/>
      <c r="C211" s="682" t="s">
        <v>207</v>
      </c>
      <c r="D211" s="711"/>
      <c r="E211" s="711"/>
      <c r="F211" s="711"/>
      <c r="G211" s="711"/>
      <c r="H211" s="711"/>
      <c r="I211" s="774"/>
      <c r="J211" s="790" t="s">
        <v>556</v>
      </c>
      <c r="K211" s="790"/>
      <c r="L211" s="790"/>
      <c r="M211" s="790"/>
      <c r="N211" s="790"/>
      <c r="O211" s="790"/>
      <c r="P211" s="790"/>
      <c r="Q211" s="790"/>
      <c r="R211" s="896">
        <v>10000</v>
      </c>
      <c r="S211" s="915"/>
      <c r="T211" s="915"/>
      <c r="U211" s="915"/>
      <c r="V211" s="915"/>
      <c r="W211" s="915"/>
      <c r="X211" s="967"/>
    </row>
    <row r="212" spans="1:24" s="577" customFormat="1" ht="20.25" customHeight="1">
      <c r="A212" s="604"/>
      <c r="B212" s="604"/>
      <c r="C212" s="684"/>
      <c r="D212" s="713"/>
      <c r="E212" s="713"/>
      <c r="F212" s="713"/>
      <c r="G212" s="713"/>
      <c r="H212" s="713"/>
      <c r="I212" s="776"/>
      <c r="J212" s="790" t="s">
        <v>559</v>
      </c>
      <c r="K212" s="790"/>
      <c r="L212" s="790"/>
      <c r="M212" s="790"/>
      <c r="N212" s="790"/>
      <c r="O212" s="790"/>
      <c r="P212" s="790"/>
      <c r="Q212" s="790"/>
      <c r="R212" s="896">
        <v>10000</v>
      </c>
      <c r="S212" s="915"/>
      <c r="T212" s="915"/>
      <c r="U212" s="915"/>
      <c r="V212" s="915"/>
      <c r="W212" s="915"/>
      <c r="X212" s="967"/>
    </row>
    <row r="213" spans="1:24" s="577" customFormat="1" ht="20.25" customHeight="1">
      <c r="A213" s="604"/>
      <c r="B213" s="604"/>
      <c r="C213" s="684"/>
      <c r="D213" s="713"/>
      <c r="E213" s="713"/>
      <c r="F213" s="713"/>
      <c r="G213" s="713"/>
      <c r="H213" s="713"/>
      <c r="I213" s="776"/>
      <c r="J213" s="790" t="s">
        <v>409</v>
      </c>
      <c r="K213" s="790"/>
      <c r="L213" s="790"/>
      <c r="M213" s="790"/>
      <c r="N213" s="790"/>
      <c r="O213" s="790"/>
      <c r="P213" s="790"/>
      <c r="Q213" s="790"/>
      <c r="R213" s="896">
        <v>10000</v>
      </c>
      <c r="S213" s="915"/>
      <c r="T213" s="915"/>
      <c r="U213" s="915"/>
      <c r="V213" s="915"/>
      <c r="W213" s="915"/>
      <c r="X213" s="967"/>
    </row>
    <row r="214" spans="1:24" s="577" customFormat="1" ht="20.25" customHeight="1">
      <c r="A214" s="604"/>
      <c r="B214" s="604"/>
      <c r="C214" s="683"/>
      <c r="D214" s="712"/>
      <c r="E214" s="712"/>
      <c r="F214" s="712"/>
      <c r="G214" s="712"/>
      <c r="H214" s="712"/>
      <c r="I214" s="775"/>
      <c r="J214" s="790" t="s">
        <v>86</v>
      </c>
      <c r="K214" s="790"/>
      <c r="L214" s="790"/>
      <c r="M214" s="790"/>
      <c r="N214" s="790"/>
      <c r="O214" s="790"/>
      <c r="P214" s="790"/>
      <c r="Q214" s="790"/>
      <c r="R214" s="896">
        <v>10000</v>
      </c>
      <c r="S214" s="915"/>
      <c r="T214" s="915"/>
      <c r="U214" s="915"/>
      <c r="V214" s="915"/>
      <c r="W214" s="915"/>
      <c r="X214" s="967"/>
    </row>
    <row r="215" spans="1:24" s="577" customFormat="1" ht="20.25" customHeight="1">
      <c r="A215" s="604"/>
      <c r="B215" s="604"/>
      <c r="C215" s="682" t="s">
        <v>74</v>
      </c>
      <c r="D215" s="711"/>
      <c r="E215" s="711"/>
      <c r="F215" s="711"/>
      <c r="G215" s="711"/>
      <c r="H215" s="711"/>
      <c r="I215" s="774"/>
      <c r="J215" s="790" t="s">
        <v>978</v>
      </c>
      <c r="K215" s="790"/>
      <c r="L215" s="790"/>
      <c r="M215" s="790"/>
      <c r="N215" s="790"/>
      <c r="O215" s="790"/>
      <c r="P215" s="790"/>
      <c r="Q215" s="790"/>
      <c r="R215" s="896">
        <v>5000</v>
      </c>
      <c r="S215" s="915"/>
      <c r="T215" s="915"/>
      <c r="U215" s="915"/>
      <c r="V215" s="915"/>
      <c r="W215" s="915"/>
      <c r="X215" s="967"/>
    </row>
    <row r="216" spans="1:24" s="577" customFormat="1" ht="20.25" customHeight="1">
      <c r="A216" s="604"/>
      <c r="B216" s="604"/>
      <c r="C216" s="684"/>
      <c r="D216" s="713"/>
      <c r="E216" s="713"/>
      <c r="F216" s="713"/>
      <c r="G216" s="713"/>
      <c r="H216" s="713"/>
      <c r="I216" s="776"/>
      <c r="J216" s="790" t="s">
        <v>979</v>
      </c>
      <c r="K216" s="790"/>
      <c r="L216" s="790"/>
      <c r="M216" s="790"/>
      <c r="N216" s="790"/>
      <c r="O216" s="790"/>
      <c r="P216" s="790"/>
      <c r="Q216" s="790"/>
      <c r="R216" s="896">
        <v>5000</v>
      </c>
      <c r="S216" s="915"/>
      <c r="T216" s="915"/>
      <c r="U216" s="915"/>
      <c r="V216" s="915"/>
      <c r="W216" s="915"/>
      <c r="X216" s="967"/>
    </row>
    <row r="217" spans="1:24" s="577" customFormat="1" ht="20.25" customHeight="1">
      <c r="A217" s="604"/>
      <c r="B217" s="604"/>
      <c r="C217" s="684"/>
      <c r="D217" s="713"/>
      <c r="E217" s="713"/>
      <c r="F217" s="713"/>
      <c r="G217" s="713"/>
      <c r="H217" s="713"/>
      <c r="I217" s="776"/>
      <c r="J217" s="790" t="s">
        <v>347</v>
      </c>
      <c r="K217" s="790"/>
      <c r="L217" s="790"/>
      <c r="M217" s="790"/>
      <c r="N217" s="790"/>
      <c r="O217" s="790"/>
      <c r="P217" s="790"/>
      <c r="Q217" s="790"/>
      <c r="R217" s="896">
        <v>3000</v>
      </c>
      <c r="S217" s="915"/>
      <c r="T217" s="915"/>
      <c r="U217" s="915"/>
      <c r="V217" s="915"/>
      <c r="W217" s="915"/>
      <c r="X217" s="967"/>
    </row>
    <row r="218" spans="1:24" s="577" customFormat="1" ht="20.25" customHeight="1">
      <c r="A218" s="604"/>
      <c r="B218" s="604"/>
      <c r="C218" s="683"/>
      <c r="D218" s="712"/>
      <c r="E218" s="712"/>
      <c r="F218" s="712"/>
      <c r="G218" s="712"/>
      <c r="H218" s="712"/>
      <c r="I218" s="775"/>
      <c r="J218" s="790" t="s">
        <v>980</v>
      </c>
      <c r="K218" s="790"/>
      <c r="L218" s="790"/>
      <c r="M218" s="790"/>
      <c r="N218" s="790"/>
      <c r="O218" s="790"/>
      <c r="P218" s="790"/>
      <c r="Q218" s="790"/>
      <c r="R218" s="896">
        <v>10000</v>
      </c>
      <c r="S218" s="915"/>
      <c r="T218" s="915"/>
      <c r="U218" s="915"/>
      <c r="V218" s="915"/>
      <c r="W218" s="915"/>
      <c r="X218" s="967"/>
    </row>
    <row r="219" spans="1:24" s="577" customFormat="1" ht="20.25" customHeight="1">
      <c r="A219" s="604"/>
      <c r="B219" s="604"/>
      <c r="C219" s="685" t="s">
        <v>439</v>
      </c>
      <c r="D219" s="685"/>
      <c r="E219" s="685"/>
      <c r="F219" s="685"/>
      <c r="G219" s="685"/>
      <c r="H219" s="685"/>
      <c r="I219" s="777"/>
      <c r="J219" s="790" t="s">
        <v>984</v>
      </c>
      <c r="K219" s="790"/>
      <c r="L219" s="790"/>
      <c r="M219" s="790"/>
      <c r="N219" s="790"/>
      <c r="O219" s="790"/>
      <c r="P219" s="790"/>
      <c r="Q219" s="790"/>
      <c r="R219" s="896">
        <v>100000</v>
      </c>
      <c r="S219" s="915"/>
      <c r="T219" s="915"/>
      <c r="U219" s="915"/>
      <c r="V219" s="915"/>
      <c r="W219" s="915"/>
      <c r="X219" s="967"/>
    </row>
    <row r="220" spans="1:24" s="577" customFormat="1" ht="18.600000000000001" customHeight="1">
      <c r="A220" s="605"/>
      <c r="B220" s="646"/>
      <c r="C220" s="646"/>
      <c r="D220" s="646"/>
      <c r="E220" s="646"/>
      <c r="F220" s="646"/>
      <c r="G220" s="646"/>
      <c r="H220" s="646"/>
      <c r="I220" s="646"/>
      <c r="J220" s="646"/>
      <c r="K220" s="646"/>
      <c r="L220" s="646"/>
      <c r="M220" s="646"/>
      <c r="N220" s="646"/>
      <c r="O220" s="646"/>
      <c r="P220" s="646"/>
      <c r="Q220" s="646"/>
      <c r="R220" s="646"/>
      <c r="S220" s="646"/>
      <c r="T220" s="646"/>
      <c r="U220" s="646"/>
      <c r="V220" s="646"/>
      <c r="W220" s="646"/>
      <c r="X220" s="646"/>
    </row>
    <row r="221" spans="1:24" s="577" customFormat="1" ht="18" customHeight="1">
      <c r="A221" s="213" t="s">
        <v>985</v>
      </c>
      <c r="B221" s="226"/>
      <c r="C221" s="226"/>
      <c r="D221" s="226"/>
      <c r="E221" s="226"/>
      <c r="F221" s="226"/>
      <c r="G221" s="226"/>
      <c r="H221" s="226"/>
      <c r="I221" s="226"/>
      <c r="J221" s="226"/>
      <c r="K221" s="226"/>
      <c r="L221" s="226"/>
      <c r="M221" s="226"/>
      <c r="N221" s="226"/>
      <c r="O221" s="226"/>
      <c r="P221" s="226"/>
      <c r="Q221" s="226"/>
      <c r="R221" s="226"/>
      <c r="S221" s="226"/>
      <c r="T221" s="226"/>
      <c r="U221" s="226"/>
      <c r="V221" s="226"/>
      <c r="W221" s="226"/>
      <c r="X221" s="226"/>
    </row>
    <row r="222" spans="1:24" s="577" customFormat="1" ht="18" customHeight="1">
      <c r="A222" s="213" t="s">
        <v>989</v>
      </c>
      <c r="B222" s="226"/>
      <c r="C222" s="226"/>
      <c r="D222" s="226"/>
      <c r="E222" s="226"/>
      <c r="F222" s="226"/>
      <c r="G222" s="226"/>
      <c r="H222" s="226"/>
      <c r="I222" s="226"/>
      <c r="J222" s="226"/>
      <c r="K222" s="226"/>
      <c r="L222" s="226"/>
      <c r="M222" s="226"/>
      <c r="N222" s="226"/>
      <c r="O222" s="226"/>
      <c r="P222" s="226"/>
      <c r="Q222" s="226"/>
      <c r="R222" s="226"/>
      <c r="S222" s="226"/>
      <c r="T222" s="226"/>
      <c r="U222" s="226"/>
      <c r="V222" s="226"/>
      <c r="W222" s="226"/>
      <c r="X222" s="226"/>
    </row>
    <row r="223" spans="1:24" s="577" customFormat="1" ht="18" customHeight="1">
      <c r="A223" s="213" t="s">
        <v>992</v>
      </c>
      <c r="B223" s="226" t="s">
        <v>236</v>
      </c>
      <c r="C223" s="226"/>
      <c r="D223" s="226"/>
      <c r="E223" s="226"/>
      <c r="F223" s="226"/>
      <c r="G223" s="226"/>
      <c r="H223" s="226"/>
      <c r="I223" s="226"/>
      <c r="J223" s="226"/>
      <c r="K223" s="226"/>
      <c r="L223" s="226"/>
      <c r="M223" s="226"/>
      <c r="N223" s="226"/>
      <c r="O223" s="226"/>
      <c r="P223" s="226"/>
      <c r="Q223" s="226"/>
      <c r="R223" s="226"/>
      <c r="S223" s="226"/>
      <c r="T223" s="226"/>
      <c r="U223" s="226"/>
      <c r="V223" s="226"/>
      <c r="W223" s="226"/>
      <c r="X223" s="226"/>
    </row>
    <row r="224" spans="1:24" s="577" customFormat="1" ht="18" customHeight="1">
      <c r="A224" s="213"/>
      <c r="B224" s="647"/>
      <c r="C224" s="647"/>
      <c r="D224" s="647"/>
      <c r="E224" s="731"/>
      <c r="F224" s="743" t="s">
        <v>994</v>
      </c>
      <c r="G224" s="743"/>
      <c r="H224" s="743"/>
      <c r="I224" s="743"/>
      <c r="J224" s="743" t="s">
        <v>996</v>
      </c>
      <c r="K224" s="743"/>
      <c r="L224" s="743"/>
      <c r="M224" s="743"/>
      <c r="N224" s="743" t="s">
        <v>997</v>
      </c>
      <c r="O224" s="743"/>
      <c r="P224" s="743"/>
      <c r="Q224" s="889"/>
      <c r="R224" s="743"/>
      <c r="S224" s="743"/>
      <c r="T224" s="743"/>
      <c r="U224" s="743"/>
      <c r="V224" s="743"/>
      <c r="W224" s="743"/>
      <c r="X224" s="743"/>
    </row>
    <row r="225" spans="1:24" s="577" customFormat="1" ht="36" customHeight="1">
      <c r="A225" s="213"/>
      <c r="B225" s="647" t="s">
        <v>478</v>
      </c>
      <c r="C225" s="647"/>
      <c r="D225" s="647"/>
      <c r="E225" s="731"/>
      <c r="F225" s="744">
        <v>100000</v>
      </c>
      <c r="G225" s="744"/>
      <c r="H225" s="744"/>
      <c r="I225" s="744"/>
      <c r="J225" s="744">
        <v>100000</v>
      </c>
      <c r="K225" s="744"/>
      <c r="L225" s="744"/>
      <c r="M225" s="744"/>
      <c r="N225" s="744">
        <v>100000</v>
      </c>
      <c r="O225" s="744"/>
      <c r="P225" s="744"/>
      <c r="Q225" s="890"/>
      <c r="R225" s="897"/>
      <c r="S225" s="916"/>
      <c r="T225" s="916"/>
      <c r="U225" s="916"/>
      <c r="V225" s="916"/>
      <c r="W225" s="916"/>
      <c r="X225" s="916"/>
    </row>
    <row r="226" spans="1:24" s="577" customFormat="1" ht="36" customHeight="1">
      <c r="A226" s="213"/>
      <c r="B226" s="647" t="s">
        <v>824</v>
      </c>
      <c r="C226" s="647"/>
      <c r="D226" s="647"/>
      <c r="E226" s="731"/>
      <c r="F226" s="744">
        <v>100000</v>
      </c>
      <c r="G226" s="744"/>
      <c r="H226" s="744"/>
      <c r="I226" s="744"/>
      <c r="J226" s="744">
        <v>200000</v>
      </c>
      <c r="K226" s="744"/>
      <c r="L226" s="744"/>
      <c r="M226" s="744"/>
      <c r="N226" s="744">
        <v>300000</v>
      </c>
      <c r="O226" s="744"/>
      <c r="P226" s="744"/>
      <c r="Q226" s="890"/>
      <c r="R226" s="897"/>
      <c r="S226" s="916"/>
      <c r="T226" s="916"/>
      <c r="U226" s="916"/>
      <c r="V226" s="916"/>
      <c r="W226" s="916"/>
      <c r="X226" s="916"/>
    </row>
    <row r="227" spans="1:24" s="577" customFormat="1" ht="18" customHeight="1">
      <c r="A227" s="213"/>
      <c r="B227" s="226"/>
      <c r="C227" s="226"/>
      <c r="D227" s="226"/>
      <c r="E227" s="226"/>
      <c r="F227" s="226"/>
      <c r="G227" s="226"/>
      <c r="H227" s="226"/>
      <c r="I227" s="226"/>
      <c r="J227" s="226"/>
      <c r="K227" s="226"/>
      <c r="L227" s="226"/>
      <c r="M227" s="226"/>
      <c r="N227" s="226"/>
      <c r="O227" s="226"/>
      <c r="P227" s="226"/>
      <c r="Q227" s="226"/>
      <c r="R227" s="226"/>
      <c r="S227" s="226"/>
      <c r="T227" s="226"/>
      <c r="U227" s="226"/>
      <c r="V227" s="226"/>
      <c r="W227" s="226"/>
      <c r="X227" s="226"/>
    </row>
    <row r="228" spans="1:24" s="577" customFormat="1" ht="18" customHeight="1">
      <c r="A228" s="213"/>
      <c r="B228" s="226" t="s">
        <v>998</v>
      </c>
      <c r="C228" s="226"/>
      <c r="D228" s="226"/>
      <c r="E228" s="226"/>
      <c r="F228" s="226"/>
      <c r="G228" s="226"/>
      <c r="H228" s="226"/>
      <c r="I228" s="226"/>
      <c r="J228" s="226"/>
      <c r="K228" s="226"/>
      <c r="L228" s="226"/>
      <c r="M228" s="226"/>
      <c r="N228" s="226"/>
      <c r="O228" s="226"/>
      <c r="P228" s="226"/>
      <c r="Q228" s="226"/>
      <c r="R228" s="226"/>
      <c r="S228" s="226"/>
      <c r="T228" s="226"/>
      <c r="U228" s="226"/>
      <c r="V228" s="226"/>
      <c r="W228" s="226"/>
      <c r="X228" s="226"/>
    </row>
    <row r="229" spans="1:24" s="577" customFormat="1" ht="18" customHeight="1">
      <c r="A229" s="213"/>
      <c r="B229" s="228" t="s">
        <v>999</v>
      </c>
      <c r="C229" s="228"/>
      <c r="D229" s="228"/>
      <c r="E229" s="228"/>
      <c r="F229" s="745" t="s">
        <v>997</v>
      </c>
      <c r="G229" s="745"/>
      <c r="H229" s="745"/>
      <c r="I229" s="745"/>
      <c r="J229" s="228" t="s">
        <v>1001</v>
      </c>
      <c r="K229" s="228"/>
      <c r="L229" s="228"/>
      <c r="M229" s="228"/>
      <c r="N229" s="112"/>
      <c r="O229" s="112"/>
      <c r="P229" s="112"/>
      <c r="Q229" s="112"/>
      <c r="R229" s="112"/>
      <c r="S229" s="112"/>
      <c r="T229" s="112"/>
      <c r="U229" s="112"/>
      <c r="V229" s="226"/>
      <c r="W229" s="226"/>
      <c r="X229" s="226"/>
    </row>
    <row r="230" spans="1:24" s="577" customFormat="1" ht="18" customHeight="1">
      <c r="A230" s="213"/>
      <c r="B230" s="228" t="s">
        <v>1002</v>
      </c>
      <c r="C230" s="228"/>
      <c r="D230" s="228"/>
      <c r="E230" s="228"/>
      <c r="F230" s="228"/>
      <c r="G230" s="228"/>
      <c r="H230" s="228"/>
      <c r="I230" s="228"/>
      <c r="J230" s="778">
        <v>300000</v>
      </c>
      <c r="K230" s="228" t="s">
        <v>1003</v>
      </c>
      <c r="L230" s="228"/>
      <c r="M230" s="228"/>
      <c r="N230" s="228"/>
      <c r="O230" s="228"/>
      <c r="P230" s="228"/>
      <c r="Q230" s="112"/>
      <c r="R230" s="112"/>
      <c r="S230" s="112"/>
      <c r="T230" s="112"/>
      <c r="U230" s="112"/>
      <c r="V230" s="226"/>
      <c r="W230" s="226"/>
      <c r="X230" s="226"/>
    </row>
    <row r="231" spans="1:24" s="577" customFormat="1" ht="18" customHeight="1">
      <c r="A231" s="213"/>
      <c r="B231" s="228" t="s">
        <v>778</v>
      </c>
      <c r="C231" s="228"/>
      <c r="D231" s="228"/>
      <c r="E231" s="228"/>
      <c r="F231" s="746" t="s">
        <v>378</v>
      </c>
      <c r="G231" s="746"/>
      <c r="H231" s="746"/>
      <c r="I231" s="746"/>
      <c r="J231" s="746"/>
      <c r="K231" s="746"/>
      <c r="L231" s="746"/>
      <c r="M231" s="746"/>
      <c r="N231" s="746"/>
      <c r="O231" s="746"/>
      <c r="P231" s="746"/>
      <c r="Q231" s="746"/>
      <c r="R231" s="746"/>
      <c r="S231" s="746"/>
      <c r="T231" s="746"/>
      <c r="U231" s="746"/>
      <c r="V231" s="746"/>
      <c r="W231" s="746"/>
      <c r="X231" s="746"/>
    </row>
    <row r="232" spans="1:24" ht="18" customHeight="1">
      <c r="A232" s="213"/>
      <c r="B232" s="226"/>
      <c r="C232" s="226"/>
      <c r="D232" s="226"/>
      <c r="E232" s="226"/>
      <c r="F232" s="226" t="s">
        <v>1004</v>
      </c>
      <c r="G232" s="226"/>
      <c r="H232" s="226"/>
      <c r="I232" s="226"/>
      <c r="J232" s="226"/>
      <c r="K232" s="226"/>
      <c r="L232" s="226"/>
      <c r="M232" s="226"/>
      <c r="N232" s="226"/>
      <c r="O232" s="226"/>
      <c r="P232" s="226"/>
      <c r="Q232" s="226"/>
      <c r="R232" s="226"/>
      <c r="S232" s="226"/>
      <c r="T232" s="226"/>
      <c r="U232" s="226"/>
      <c r="V232" s="226"/>
      <c r="W232" s="226"/>
      <c r="X232" s="226"/>
    </row>
    <row r="233" spans="1:24" ht="18" customHeight="1">
      <c r="A233" s="213" t="s">
        <v>1005</v>
      </c>
      <c r="B233" s="226"/>
      <c r="C233" s="226"/>
      <c r="D233" s="226"/>
      <c r="E233" s="226"/>
      <c r="F233" s="226"/>
      <c r="G233" s="226"/>
      <c r="H233" s="226"/>
      <c r="I233" s="226"/>
      <c r="J233" s="226"/>
      <c r="K233" s="226"/>
      <c r="L233" s="226"/>
      <c r="M233" s="226"/>
      <c r="N233" s="226"/>
      <c r="O233" s="226"/>
      <c r="P233" s="226"/>
      <c r="Q233" s="226"/>
      <c r="R233" s="226"/>
      <c r="S233" s="226"/>
      <c r="T233" s="226"/>
      <c r="U233" s="226"/>
      <c r="V233" s="226"/>
      <c r="W233" s="226"/>
      <c r="X233" s="226"/>
    </row>
    <row r="234" spans="1:24" s="577" customFormat="1" ht="18" customHeight="1">
      <c r="A234" s="213"/>
      <c r="B234" s="228" t="s">
        <v>873</v>
      </c>
      <c r="C234" s="228"/>
      <c r="D234" s="228"/>
      <c r="E234" s="228"/>
      <c r="F234" s="745" t="s">
        <v>996</v>
      </c>
      <c r="G234" s="745"/>
      <c r="H234" s="745"/>
      <c r="I234" s="745"/>
      <c r="J234" s="228" t="s">
        <v>1006</v>
      </c>
      <c r="K234" s="228"/>
      <c r="L234" s="228"/>
      <c r="M234" s="228"/>
      <c r="N234" s="112"/>
      <c r="O234" s="112"/>
      <c r="P234" s="112"/>
      <c r="Q234" s="112"/>
      <c r="R234" s="112"/>
      <c r="S234" s="112"/>
      <c r="T234" s="112"/>
      <c r="U234" s="112"/>
      <c r="V234" s="226"/>
      <c r="W234" s="226"/>
      <c r="X234" s="226"/>
    </row>
    <row r="235" spans="1:24" s="577" customFormat="1" ht="18" customHeight="1">
      <c r="A235" s="213"/>
      <c r="B235" s="228" t="s">
        <v>1007</v>
      </c>
      <c r="C235" s="228"/>
      <c r="D235" s="228"/>
      <c r="E235" s="228"/>
      <c r="F235" s="228"/>
      <c r="G235" s="228"/>
      <c r="H235" s="228"/>
      <c r="I235" s="778">
        <v>24000</v>
      </c>
      <c r="J235" s="228" t="s">
        <v>1003</v>
      </c>
      <c r="K235" s="228"/>
      <c r="L235" s="228"/>
      <c r="M235" s="228"/>
      <c r="N235" s="228"/>
      <c r="O235" s="228"/>
      <c r="P235" s="228"/>
      <c r="Q235" s="112"/>
      <c r="R235" s="112"/>
      <c r="S235" s="112"/>
      <c r="T235" s="112"/>
      <c r="U235" s="112"/>
      <c r="V235" s="226"/>
      <c r="W235" s="226"/>
      <c r="X235" s="226"/>
    </row>
    <row r="236" spans="1:24" s="577" customFormat="1" ht="18" customHeight="1">
      <c r="A236" s="213"/>
      <c r="B236" s="228" t="s">
        <v>778</v>
      </c>
      <c r="C236" s="228"/>
      <c r="D236" s="228"/>
      <c r="E236" s="228"/>
      <c r="F236" s="746" t="s">
        <v>1008</v>
      </c>
      <c r="G236" s="746"/>
      <c r="H236" s="746"/>
      <c r="I236" s="746"/>
      <c r="J236" s="746"/>
      <c r="K236" s="746"/>
      <c r="L236" s="746"/>
      <c r="M236" s="746"/>
      <c r="N236" s="746"/>
      <c r="O236" s="746"/>
      <c r="P236" s="746"/>
      <c r="Q236" s="746"/>
      <c r="R236" s="746"/>
      <c r="S236" s="746"/>
      <c r="T236" s="746"/>
      <c r="U236" s="746"/>
      <c r="V236" s="746"/>
      <c r="W236" s="746"/>
      <c r="X236" s="746"/>
    </row>
    <row r="237" spans="1:24" ht="18" customHeight="1">
      <c r="A237" s="213"/>
      <c r="B237" s="226"/>
      <c r="C237" s="226"/>
      <c r="D237" s="226"/>
      <c r="E237" s="226"/>
      <c r="F237" s="226" t="s">
        <v>1004</v>
      </c>
      <c r="G237" s="226"/>
      <c r="H237" s="226"/>
      <c r="I237" s="226"/>
      <c r="J237" s="226"/>
      <c r="K237" s="226"/>
      <c r="L237" s="226"/>
      <c r="M237" s="226"/>
      <c r="N237" s="226"/>
      <c r="O237" s="226"/>
      <c r="P237" s="226"/>
      <c r="Q237" s="226"/>
      <c r="R237" s="226"/>
      <c r="S237" s="226"/>
      <c r="T237" s="226"/>
      <c r="U237" s="226"/>
      <c r="V237" s="226"/>
      <c r="W237" s="226"/>
      <c r="X237" s="226"/>
    </row>
    <row r="238" spans="1:24" ht="18" customHeight="1">
      <c r="A238" s="213" t="s">
        <v>691</v>
      </c>
      <c r="B238" s="226"/>
      <c r="C238" s="226"/>
      <c r="D238" s="226"/>
      <c r="E238" s="226"/>
      <c r="F238" s="226"/>
      <c r="G238" s="226"/>
      <c r="H238" s="226"/>
      <c r="I238" s="226"/>
      <c r="J238" s="226"/>
      <c r="K238" s="226"/>
      <c r="L238" s="226"/>
      <c r="M238" s="226"/>
      <c r="N238" s="226"/>
      <c r="O238" s="226"/>
      <c r="P238" s="226"/>
      <c r="Q238" s="226"/>
      <c r="R238" s="226"/>
      <c r="S238" s="226"/>
      <c r="T238" s="226"/>
      <c r="U238" s="226"/>
      <c r="V238" s="226"/>
      <c r="W238" s="226"/>
      <c r="X238" s="226"/>
    </row>
    <row r="239" spans="1:24" ht="18" customHeight="1">
      <c r="A239" s="606" t="s">
        <v>338</v>
      </c>
      <c r="B239" s="601"/>
      <c r="C239" s="601"/>
      <c r="D239" s="601"/>
      <c r="E239" s="601"/>
      <c r="F239" s="601"/>
      <c r="G239" s="601"/>
      <c r="H239" s="601"/>
      <c r="I239" s="601"/>
      <c r="J239" s="601"/>
      <c r="K239" s="601"/>
      <c r="L239" s="603"/>
      <c r="M239" s="844" t="s">
        <v>972</v>
      </c>
      <c r="N239" s="844"/>
      <c r="O239" s="844"/>
      <c r="P239" s="844"/>
      <c r="Q239" s="844"/>
      <c r="R239" s="844"/>
      <c r="S239" s="844"/>
      <c r="T239" s="844"/>
      <c r="U239" s="844"/>
      <c r="V239" s="844"/>
      <c r="W239" s="844"/>
      <c r="X239" s="844"/>
    </row>
    <row r="240" spans="1:24" ht="18" customHeight="1">
      <c r="A240" s="601"/>
      <c r="B240" s="601"/>
      <c r="C240" s="601"/>
      <c r="D240" s="601"/>
      <c r="E240" s="601"/>
      <c r="F240" s="601"/>
      <c r="G240" s="601"/>
      <c r="H240" s="601"/>
      <c r="I240" s="601"/>
      <c r="J240" s="601"/>
      <c r="K240" s="621"/>
      <c r="L240" s="621"/>
      <c r="M240" s="845" t="s">
        <v>262</v>
      </c>
      <c r="N240" s="860"/>
      <c r="O240" s="860"/>
      <c r="P240" s="860"/>
      <c r="Q240" s="860"/>
      <c r="R240" s="860"/>
      <c r="S240" s="860"/>
      <c r="T240" s="860"/>
      <c r="U240" s="941">
        <f>IFERROR($M$241/($I$63+$N$63+$S$63+$X$63+$T$71+$S$80+$S$88+$P$110+$P$119),"")</f>
        <v>0.53735032554473894</v>
      </c>
      <c r="V240" s="944"/>
      <c r="W240" s="944"/>
      <c r="X240" s="968" t="s">
        <v>426</v>
      </c>
    </row>
    <row r="241" spans="1:24" ht="36" customHeight="1">
      <c r="A241" s="601"/>
      <c r="B241" s="601"/>
      <c r="C241" s="601"/>
      <c r="D241" s="601"/>
      <c r="E241" s="601"/>
      <c r="F241" s="601"/>
      <c r="G241" s="601"/>
      <c r="H241" s="601"/>
      <c r="I241" s="601"/>
      <c r="J241" s="601"/>
      <c r="K241" s="621"/>
      <c r="L241" s="621"/>
      <c r="M241" s="846">
        <v>300000</v>
      </c>
      <c r="N241" s="861"/>
      <c r="O241" s="861"/>
      <c r="P241" s="861"/>
      <c r="Q241" s="861"/>
      <c r="R241" s="861"/>
      <c r="S241" s="861"/>
      <c r="T241" s="861"/>
      <c r="U241" s="861"/>
      <c r="V241" s="861"/>
      <c r="W241" s="861"/>
      <c r="X241" s="969"/>
    </row>
    <row r="242" spans="1:24" ht="18" customHeight="1">
      <c r="A242" s="213"/>
      <c r="B242" s="226"/>
      <c r="C242" s="226"/>
      <c r="D242" s="226"/>
      <c r="E242" s="226"/>
      <c r="F242" s="226"/>
      <c r="G242" s="226"/>
      <c r="H242" s="226"/>
      <c r="I242" s="226"/>
      <c r="J242" s="226"/>
      <c r="K242" s="226"/>
      <c r="L242" s="226"/>
      <c r="M242" s="226"/>
      <c r="N242" s="226"/>
      <c r="O242" s="226"/>
      <c r="P242" s="226"/>
      <c r="Q242" s="226"/>
      <c r="R242" s="226"/>
      <c r="S242" s="226"/>
      <c r="T242" s="226"/>
      <c r="U242" s="226"/>
      <c r="V242" s="226"/>
      <c r="W242" s="226"/>
      <c r="X242" s="226"/>
    </row>
    <row r="243" spans="1:24" ht="18" customHeight="1">
      <c r="A243" s="213" t="s">
        <v>466</v>
      </c>
      <c r="B243" s="226"/>
      <c r="C243" s="226"/>
      <c r="D243" s="226"/>
      <c r="E243" s="226"/>
      <c r="F243" s="226"/>
      <c r="G243" s="226"/>
      <c r="H243" s="226"/>
      <c r="I243" s="226"/>
      <c r="J243" s="226"/>
      <c r="K243" s="226"/>
      <c r="L243" s="226"/>
      <c r="M243" s="226"/>
      <c r="N243" s="226"/>
      <c r="O243" s="226"/>
      <c r="P243" s="226"/>
      <c r="Q243" s="226"/>
      <c r="R243" s="226"/>
      <c r="S243" s="226"/>
      <c r="T243" s="226"/>
      <c r="U243" s="226"/>
      <c r="V243" s="226"/>
      <c r="W243" s="226"/>
      <c r="X243" s="226"/>
    </row>
    <row r="244" spans="1:24" ht="18" customHeight="1">
      <c r="A244" s="213"/>
      <c r="B244" s="226"/>
      <c r="C244" s="226"/>
      <c r="D244" s="226"/>
      <c r="E244" s="226"/>
      <c r="F244" s="226"/>
      <c r="G244" s="226"/>
      <c r="H244" s="226"/>
      <c r="I244" s="226"/>
      <c r="J244" s="226"/>
      <c r="K244" s="226"/>
      <c r="L244" s="226"/>
      <c r="M244" s="226"/>
      <c r="N244" s="226"/>
      <c r="O244" s="226"/>
      <c r="P244" s="226"/>
      <c r="Q244" s="226"/>
      <c r="R244" s="226"/>
      <c r="S244" s="226"/>
      <c r="T244" s="226"/>
      <c r="U244" s="226"/>
      <c r="V244" s="226"/>
      <c r="W244" s="226"/>
      <c r="X244" s="226"/>
    </row>
    <row r="245" spans="1:24" ht="18" customHeight="1">
      <c r="A245" s="213" t="s">
        <v>1009</v>
      </c>
      <c r="B245" s="226"/>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row>
    <row r="246" spans="1:24" ht="18" customHeight="1">
      <c r="A246" s="213"/>
      <c r="B246" s="226" t="s">
        <v>1011</v>
      </c>
      <c r="C246" s="226"/>
      <c r="D246" s="226"/>
      <c r="E246" s="226"/>
      <c r="F246" s="226"/>
      <c r="G246" s="226"/>
      <c r="H246" s="226"/>
      <c r="I246" s="226"/>
      <c r="J246" s="226"/>
      <c r="K246" s="226"/>
      <c r="L246" s="226"/>
      <c r="M246" s="226"/>
      <c r="N246" s="226"/>
      <c r="O246" s="226"/>
      <c r="P246" s="226"/>
      <c r="Q246" s="226"/>
      <c r="R246" s="226"/>
      <c r="S246" s="226"/>
      <c r="T246" s="226"/>
      <c r="U246" s="226"/>
      <c r="V246" s="226"/>
      <c r="W246" s="226"/>
      <c r="X246" s="226"/>
    </row>
    <row r="247" spans="1:24" ht="18" customHeight="1">
      <c r="A247" s="601" t="s">
        <v>802</v>
      </c>
      <c r="B247" s="601"/>
      <c r="C247" s="601"/>
      <c r="D247" s="673" t="s">
        <v>1014</v>
      </c>
      <c r="E247" s="673"/>
      <c r="F247" s="673"/>
      <c r="G247" s="673"/>
      <c r="H247" s="673"/>
      <c r="I247" s="673"/>
      <c r="J247" s="673"/>
      <c r="K247" s="673"/>
      <c r="L247" s="673"/>
      <c r="M247" s="673"/>
      <c r="N247" s="673"/>
      <c r="O247" s="673"/>
      <c r="P247" s="673"/>
      <c r="Q247" s="673"/>
      <c r="R247" s="673"/>
      <c r="S247" s="673"/>
      <c r="T247" s="673"/>
      <c r="U247" s="226"/>
      <c r="V247" s="226"/>
      <c r="W247" s="226"/>
      <c r="X247" s="226"/>
    </row>
    <row r="248" spans="1:24" ht="37.9" customHeight="1">
      <c r="A248" s="607" t="str">
        <f>'別紙２①'!$H$6</f>
        <v/>
      </c>
      <c r="B248" s="607"/>
      <c r="C248" s="607"/>
      <c r="D248" s="714" t="s">
        <v>600</v>
      </c>
      <c r="E248" s="714"/>
      <c r="F248" s="714"/>
      <c r="G248" s="714"/>
      <c r="H248" s="714"/>
      <c r="I248" s="714"/>
      <c r="J248" s="714"/>
      <c r="K248" s="714"/>
      <c r="L248" s="714"/>
      <c r="M248" s="714"/>
      <c r="N248" s="714"/>
      <c r="O248" s="714"/>
      <c r="P248" s="714"/>
      <c r="Q248" s="714"/>
      <c r="R248" s="714"/>
      <c r="S248" s="714"/>
      <c r="T248" s="714"/>
      <c r="U248" s="226"/>
      <c r="V248" s="226"/>
      <c r="W248" s="226"/>
      <c r="X248" s="226"/>
    </row>
    <row r="249" spans="1:24" ht="18" customHeight="1">
      <c r="A249" s="213"/>
      <c r="B249" s="226"/>
      <c r="C249" s="226"/>
      <c r="D249" s="226"/>
      <c r="E249" s="226"/>
      <c r="F249" s="226"/>
      <c r="G249" s="226"/>
      <c r="H249" s="226"/>
      <c r="I249" s="226"/>
      <c r="J249" s="226"/>
      <c r="K249" s="226"/>
      <c r="L249" s="226"/>
      <c r="M249" s="226"/>
      <c r="N249" s="226"/>
      <c r="O249" s="226"/>
      <c r="P249" s="226"/>
      <c r="Q249" s="226"/>
      <c r="R249" s="226"/>
      <c r="S249" s="226"/>
      <c r="T249" s="226"/>
      <c r="U249" s="226"/>
      <c r="V249" s="226"/>
      <c r="W249" s="226"/>
      <c r="X249" s="226"/>
    </row>
    <row r="250" spans="1:24" ht="18" customHeight="1">
      <c r="A250" s="213"/>
      <c r="B250" s="226"/>
      <c r="C250" s="226"/>
      <c r="D250" s="226"/>
      <c r="E250" s="226"/>
      <c r="F250" s="226"/>
      <c r="G250" s="226"/>
      <c r="H250" s="226"/>
      <c r="I250" s="226"/>
      <c r="J250" s="226"/>
      <c r="K250" s="226"/>
      <c r="L250" s="226"/>
      <c r="M250" s="226"/>
      <c r="N250" s="226"/>
      <c r="O250" s="226"/>
      <c r="P250" s="226"/>
      <c r="Q250" s="226"/>
      <c r="R250" s="226"/>
      <c r="S250" s="226"/>
      <c r="T250" s="226"/>
      <c r="U250" s="226"/>
      <c r="V250" s="226"/>
      <c r="W250" s="226"/>
      <c r="X250" s="226"/>
    </row>
    <row r="251" spans="1:24" ht="18" customHeight="1">
      <c r="A251" s="213" t="s">
        <v>1017</v>
      </c>
      <c r="B251" s="226"/>
      <c r="C251" s="226"/>
      <c r="D251" s="226"/>
      <c r="E251" s="226"/>
      <c r="F251" s="226"/>
      <c r="G251" s="226"/>
      <c r="H251" s="226"/>
      <c r="I251" s="226"/>
      <c r="J251" s="226"/>
      <c r="K251" s="226"/>
      <c r="L251" s="226"/>
      <c r="M251" s="226"/>
      <c r="N251" s="226"/>
      <c r="O251" s="226"/>
      <c r="P251" s="226"/>
      <c r="Q251" s="226"/>
      <c r="R251" s="226"/>
      <c r="S251" s="226"/>
      <c r="T251" s="226"/>
      <c r="U251" s="226"/>
      <c r="V251" s="226"/>
      <c r="W251" s="226"/>
      <c r="X251" s="226"/>
    </row>
    <row r="252" spans="1:24" ht="8.4499999999999993" customHeight="1">
      <c r="A252" s="213"/>
      <c r="B252" s="226"/>
      <c r="C252" s="226"/>
      <c r="D252" s="226"/>
      <c r="E252" s="226"/>
      <c r="F252" s="226"/>
      <c r="G252" s="226"/>
      <c r="H252" s="226"/>
      <c r="I252" s="226"/>
      <c r="J252" s="226"/>
      <c r="K252" s="226"/>
      <c r="L252" s="226"/>
      <c r="M252" s="226"/>
      <c r="N252" s="226"/>
      <c r="O252" s="226"/>
      <c r="P252" s="226"/>
      <c r="Q252" s="226"/>
      <c r="R252" s="226"/>
      <c r="S252" s="226"/>
      <c r="T252" s="226"/>
      <c r="U252" s="226"/>
      <c r="V252" s="226"/>
      <c r="W252" s="226"/>
      <c r="X252" s="226"/>
    </row>
    <row r="253" spans="1:24" ht="18" customHeight="1">
      <c r="A253" s="213" t="s">
        <v>1018</v>
      </c>
      <c r="B253" s="226"/>
      <c r="C253" s="226"/>
      <c r="D253" s="226"/>
      <c r="E253" s="226"/>
      <c r="F253" s="226"/>
      <c r="G253" s="226"/>
      <c r="H253" s="226"/>
      <c r="I253" s="226"/>
      <c r="J253" s="226"/>
      <c r="K253" s="226"/>
      <c r="L253" s="226"/>
      <c r="M253" s="226"/>
      <c r="N253" s="226"/>
      <c r="O253" s="226"/>
      <c r="P253" s="226"/>
      <c r="Q253" s="226"/>
      <c r="R253" s="226"/>
      <c r="S253" s="226"/>
      <c r="T253" s="226"/>
      <c r="U253" s="226"/>
      <c r="V253" s="226"/>
      <c r="W253" s="226"/>
      <c r="X253" s="226"/>
    </row>
    <row r="254" spans="1:24" ht="36" customHeight="1">
      <c r="A254" s="213"/>
      <c r="B254" s="636" t="s">
        <v>1019</v>
      </c>
      <c r="C254" s="636"/>
      <c r="D254" s="636"/>
      <c r="E254" s="636"/>
      <c r="F254" s="636"/>
      <c r="G254" s="636"/>
      <c r="H254" s="636"/>
      <c r="I254" s="636"/>
      <c r="J254" s="636"/>
      <c r="K254" s="636"/>
      <c r="L254" s="636"/>
      <c r="M254" s="636"/>
      <c r="N254" s="636"/>
      <c r="O254" s="636"/>
      <c r="P254" s="636"/>
      <c r="Q254" s="636"/>
      <c r="R254" s="636"/>
      <c r="S254" s="636"/>
      <c r="T254" s="636"/>
      <c r="U254" s="636"/>
      <c r="V254" s="636"/>
      <c r="W254" s="636"/>
      <c r="X254" s="636"/>
    </row>
    <row r="255" spans="1:24" ht="18" customHeight="1">
      <c r="A255" s="608" t="s">
        <v>802</v>
      </c>
      <c r="B255" s="608"/>
      <c r="C255" s="686" t="s">
        <v>1021</v>
      </c>
      <c r="D255" s="686"/>
      <c r="E255" s="686"/>
      <c r="F255" s="686"/>
      <c r="G255" s="686"/>
      <c r="H255" s="686"/>
      <c r="I255" s="686" t="s">
        <v>1024</v>
      </c>
      <c r="J255" s="686"/>
      <c r="K255" s="686"/>
      <c r="L255" s="686"/>
      <c r="M255" s="686" t="s">
        <v>350</v>
      </c>
      <c r="N255" s="686"/>
      <c r="O255" s="686"/>
      <c r="P255" s="686"/>
      <c r="Q255" s="686"/>
      <c r="R255" s="686"/>
      <c r="S255" s="686" t="s">
        <v>655</v>
      </c>
      <c r="T255" s="686"/>
      <c r="U255" s="686"/>
      <c r="V255" s="686"/>
      <c r="W255" s="686"/>
      <c r="X255" s="686"/>
    </row>
    <row r="256" spans="1:24" ht="20.45" customHeight="1">
      <c r="A256" s="609" t="str">
        <f>IF(T71&gt;0,"〇","")</f>
        <v/>
      </c>
      <c r="B256" s="648"/>
      <c r="C256" s="687" t="s">
        <v>23</v>
      </c>
      <c r="D256" s="687"/>
      <c r="E256" s="687"/>
      <c r="F256" s="687"/>
      <c r="G256" s="687"/>
      <c r="H256" s="687"/>
      <c r="I256" s="779" t="s">
        <v>277</v>
      </c>
      <c r="J256" s="792"/>
      <c r="K256" s="810" t="s">
        <v>424</v>
      </c>
      <c r="L256" s="829"/>
      <c r="M256" s="847"/>
      <c r="N256" s="862"/>
      <c r="O256" s="862"/>
      <c r="P256" s="862"/>
      <c r="Q256" s="862"/>
      <c r="R256" s="898"/>
      <c r="S256" s="847" t="s">
        <v>899</v>
      </c>
      <c r="T256" s="862"/>
      <c r="U256" s="862"/>
      <c r="V256" s="862"/>
      <c r="W256" s="862"/>
      <c r="X256" s="898"/>
    </row>
    <row r="257" spans="1:24" ht="16.149999999999999" customHeight="1">
      <c r="A257" s="610"/>
      <c r="B257" s="649"/>
      <c r="C257" s="688"/>
      <c r="D257" s="688"/>
      <c r="E257" s="688"/>
      <c r="F257" s="688"/>
      <c r="G257" s="688"/>
      <c r="H257" s="688"/>
      <c r="I257" s="780"/>
      <c r="J257" s="793" t="s">
        <v>94</v>
      </c>
      <c r="K257" s="811"/>
      <c r="L257" s="830"/>
      <c r="M257" s="848"/>
      <c r="N257" s="863"/>
      <c r="O257" s="863"/>
      <c r="P257" s="863"/>
      <c r="Q257" s="863"/>
      <c r="R257" s="899"/>
      <c r="S257" s="848"/>
      <c r="T257" s="863"/>
      <c r="U257" s="863"/>
      <c r="V257" s="863"/>
      <c r="W257" s="863"/>
      <c r="X257" s="899"/>
    </row>
    <row r="258" spans="1:24" ht="22.9" customHeight="1">
      <c r="A258" s="610"/>
      <c r="B258" s="649"/>
      <c r="C258" s="688"/>
      <c r="D258" s="688"/>
      <c r="E258" s="688"/>
      <c r="F258" s="688"/>
      <c r="G258" s="688"/>
      <c r="H258" s="688"/>
      <c r="I258" s="781" t="s">
        <v>277</v>
      </c>
      <c r="J258" s="794"/>
      <c r="K258" s="812" t="s">
        <v>424</v>
      </c>
      <c r="L258" s="830"/>
      <c r="M258" s="848"/>
      <c r="N258" s="863"/>
      <c r="O258" s="863"/>
      <c r="P258" s="863"/>
      <c r="Q258" s="863"/>
      <c r="R258" s="899"/>
      <c r="S258" s="848"/>
      <c r="T258" s="863"/>
      <c r="U258" s="863"/>
      <c r="V258" s="863"/>
      <c r="W258" s="863"/>
      <c r="X258" s="899"/>
    </row>
    <row r="259" spans="1:24" ht="46.15" customHeight="1">
      <c r="A259" s="610" t="str">
        <f>IF(S70&gt;0,"〇","")</f>
        <v/>
      </c>
      <c r="B259" s="649"/>
      <c r="C259" s="688"/>
      <c r="D259" s="688"/>
      <c r="E259" s="688"/>
      <c r="F259" s="688"/>
      <c r="G259" s="688"/>
      <c r="H259" s="688"/>
      <c r="I259" s="780"/>
      <c r="J259" s="796"/>
      <c r="K259" s="813"/>
      <c r="L259" s="830"/>
      <c r="M259" s="848"/>
      <c r="N259" s="863"/>
      <c r="O259" s="863"/>
      <c r="P259" s="863"/>
      <c r="Q259" s="863"/>
      <c r="R259" s="899"/>
      <c r="S259" s="849"/>
      <c r="T259" s="864"/>
      <c r="U259" s="864"/>
      <c r="V259" s="864"/>
      <c r="W259" s="864"/>
      <c r="X259" s="900"/>
    </row>
    <row r="260" spans="1:24" ht="84.6" customHeight="1">
      <c r="A260" s="610"/>
      <c r="B260" s="649"/>
      <c r="C260" s="688"/>
      <c r="D260" s="688"/>
      <c r="E260" s="688"/>
      <c r="F260" s="688"/>
      <c r="G260" s="688"/>
      <c r="H260" s="688"/>
      <c r="I260" s="780"/>
      <c r="J260" s="796"/>
      <c r="K260" s="813"/>
      <c r="L260" s="830"/>
      <c r="M260" s="848"/>
      <c r="N260" s="863"/>
      <c r="O260" s="863"/>
      <c r="P260" s="863"/>
      <c r="Q260" s="863"/>
      <c r="R260" s="899"/>
      <c r="S260" s="917" t="s">
        <v>1287</v>
      </c>
      <c r="T260" s="931"/>
      <c r="U260" s="931"/>
      <c r="V260" s="931"/>
      <c r="W260" s="931"/>
      <c r="X260" s="970"/>
    </row>
    <row r="261" spans="1:24" ht="120" customHeight="1">
      <c r="A261" s="611"/>
      <c r="B261" s="650"/>
      <c r="C261" s="689"/>
      <c r="D261" s="689"/>
      <c r="E261" s="689"/>
      <c r="F261" s="689"/>
      <c r="G261" s="689"/>
      <c r="H261" s="689"/>
      <c r="I261" s="782"/>
      <c r="J261" s="795"/>
      <c r="K261" s="814"/>
      <c r="L261" s="831"/>
      <c r="M261" s="849"/>
      <c r="N261" s="864"/>
      <c r="O261" s="864"/>
      <c r="P261" s="864"/>
      <c r="Q261" s="864"/>
      <c r="R261" s="900"/>
      <c r="S261" s="917" t="s">
        <v>2085</v>
      </c>
      <c r="T261" s="931"/>
      <c r="U261" s="931"/>
      <c r="V261" s="931"/>
      <c r="W261" s="931"/>
      <c r="X261" s="970"/>
    </row>
    <row r="262" spans="1:24" ht="21.6" customHeight="1">
      <c r="A262" s="609" t="str">
        <f>IF(S80&gt;0,"〇","")</f>
        <v>〇</v>
      </c>
      <c r="B262" s="648"/>
      <c r="C262" s="687" t="s">
        <v>934</v>
      </c>
      <c r="D262" s="687"/>
      <c r="E262" s="687"/>
      <c r="F262" s="687"/>
      <c r="G262" s="687"/>
      <c r="H262" s="687"/>
      <c r="I262" s="779" t="s">
        <v>277</v>
      </c>
      <c r="J262" s="792">
        <v>7</v>
      </c>
      <c r="K262" s="810" t="s">
        <v>424</v>
      </c>
      <c r="L262" s="832"/>
      <c r="M262" s="847" t="s">
        <v>1025</v>
      </c>
      <c r="N262" s="865"/>
      <c r="O262" s="865"/>
      <c r="P262" s="865"/>
      <c r="Q262" s="865"/>
      <c r="R262" s="901"/>
      <c r="S262" s="847" t="s">
        <v>407</v>
      </c>
      <c r="T262" s="865"/>
      <c r="U262" s="865"/>
      <c r="V262" s="865"/>
      <c r="W262" s="865"/>
      <c r="X262" s="901"/>
    </row>
    <row r="263" spans="1:24" ht="21.6" customHeight="1">
      <c r="A263" s="610"/>
      <c r="B263" s="649"/>
      <c r="C263" s="688"/>
      <c r="D263" s="688"/>
      <c r="E263" s="688"/>
      <c r="F263" s="688"/>
      <c r="G263" s="688"/>
      <c r="H263" s="688"/>
      <c r="I263" s="780"/>
      <c r="J263" s="793" t="s">
        <v>94</v>
      </c>
      <c r="K263" s="811"/>
      <c r="L263" s="832"/>
      <c r="M263" s="848"/>
      <c r="N263" s="863"/>
      <c r="O263" s="863"/>
      <c r="P263" s="863"/>
      <c r="Q263" s="863"/>
      <c r="R263" s="899"/>
      <c r="S263" s="848"/>
      <c r="T263" s="863"/>
      <c r="U263" s="863"/>
      <c r="V263" s="863"/>
      <c r="W263" s="863"/>
      <c r="X263" s="899"/>
    </row>
    <row r="264" spans="1:24" ht="21.6" customHeight="1">
      <c r="A264" s="610"/>
      <c r="B264" s="649"/>
      <c r="C264" s="688"/>
      <c r="D264" s="688"/>
      <c r="E264" s="688"/>
      <c r="F264" s="688"/>
      <c r="G264" s="688"/>
      <c r="H264" s="688"/>
      <c r="I264" s="781" t="s">
        <v>277</v>
      </c>
      <c r="J264" s="794">
        <v>11</v>
      </c>
      <c r="K264" s="812" t="s">
        <v>424</v>
      </c>
      <c r="L264" s="832"/>
      <c r="M264" s="848"/>
      <c r="N264" s="863"/>
      <c r="O264" s="863"/>
      <c r="P264" s="863"/>
      <c r="Q264" s="863"/>
      <c r="R264" s="899"/>
      <c r="S264" s="848"/>
      <c r="T264" s="863"/>
      <c r="U264" s="863"/>
      <c r="V264" s="863"/>
      <c r="W264" s="863"/>
      <c r="X264" s="899"/>
    </row>
    <row r="265" spans="1:24" ht="162" customHeight="1">
      <c r="A265" s="611" t="str">
        <f>IF(S75&gt;0,"〇","")</f>
        <v/>
      </c>
      <c r="B265" s="650"/>
      <c r="C265" s="689"/>
      <c r="D265" s="689"/>
      <c r="E265" s="689"/>
      <c r="F265" s="689"/>
      <c r="G265" s="689"/>
      <c r="H265" s="689"/>
      <c r="I265" s="782"/>
      <c r="J265" s="797"/>
      <c r="K265" s="815"/>
      <c r="L265" s="832"/>
      <c r="M265" s="849"/>
      <c r="N265" s="864"/>
      <c r="O265" s="864"/>
      <c r="P265" s="864"/>
      <c r="Q265" s="864"/>
      <c r="R265" s="900"/>
      <c r="S265" s="849"/>
      <c r="T265" s="864"/>
      <c r="U265" s="864"/>
      <c r="V265" s="864"/>
      <c r="W265" s="864"/>
      <c r="X265" s="900"/>
    </row>
    <row r="266" spans="1:24" ht="24" customHeight="1">
      <c r="A266" s="609" t="str">
        <f>IF(S88&gt;0,"〇","")</f>
        <v/>
      </c>
      <c r="B266" s="648"/>
      <c r="C266" s="687" t="s">
        <v>1026</v>
      </c>
      <c r="D266" s="687"/>
      <c r="E266" s="687"/>
      <c r="F266" s="687"/>
      <c r="G266" s="687"/>
      <c r="H266" s="687"/>
      <c r="I266" s="779" t="s">
        <v>277</v>
      </c>
      <c r="J266" s="792">
        <v>7</v>
      </c>
      <c r="K266" s="810" t="s">
        <v>424</v>
      </c>
      <c r="L266" s="832"/>
      <c r="M266" s="847" t="s">
        <v>1029</v>
      </c>
      <c r="N266" s="866"/>
      <c r="O266" s="866"/>
      <c r="P266" s="866"/>
      <c r="Q266" s="866"/>
      <c r="R266" s="902"/>
      <c r="S266" s="847" t="s">
        <v>1030</v>
      </c>
      <c r="T266" s="865"/>
      <c r="U266" s="865"/>
      <c r="V266" s="865"/>
      <c r="W266" s="865"/>
      <c r="X266" s="901"/>
    </row>
    <row r="267" spans="1:24" ht="24" customHeight="1">
      <c r="A267" s="610"/>
      <c r="B267" s="649"/>
      <c r="C267" s="688"/>
      <c r="D267" s="688"/>
      <c r="E267" s="688"/>
      <c r="F267" s="688"/>
      <c r="G267" s="688"/>
      <c r="H267" s="688"/>
      <c r="I267" s="780"/>
      <c r="J267" s="793" t="s">
        <v>94</v>
      </c>
      <c r="K267" s="811"/>
      <c r="L267" s="832"/>
      <c r="M267" s="848"/>
      <c r="N267" s="863"/>
      <c r="O267" s="863"/>
      <c r="P267" s="863"/>
      <c r="Q267" s="863"/>
      <c r="R267" s="899"/>
      <c r="S267" s="918"/>
      <c r="T267" s="933"/>
      <c r="U267" s="933"/>
      <c r="V267" s="933"/>
      <c r="W267" s="933"/>
      <c r="X267" s="971"/>
    </row>
    <row r="268" spans="1:24" ht="24" customHeight="1">
      <c r="A268" s="610"/>
      <c r="B268" s="649"/>
      <c r="C268" s="688"/>
      <c r="D268" s="688"/>
      <c r="E268" s="688"/>
      <c r="F268" s="688"/>
      <c r="G268" s="688"/>
      <c r="H268" s="688"/>
      <c r="I268" s="781" t="s">
        <v>277</v>
      </c>
      <c r="J268" s="794">
        <v>11</v>
      </c>
      <c r="K268" s="812" t="s">
        <v>424</v>
      </c>
      <c r="L268" s="832"/>
      <c r="M268" s="848"/>
      <c r="N268" s="863"/>
      <c r="O268" s="863"/>
      <c r="P268" s="863"/>
      <c r="Q268" s="863"/>
      <c r="R268" s="899"/>
      <c r="S268" s="918"/>
      <c r="T268" s="933"/>
      <c r="U268" s="933"/>
      <c r="V268" s="933"/>
      <c r="W268" s="933"/>
      <c r="X268" s="971"/>
    </row>
    <row r="269" spans="1:24" ht="138" customHeight="1">
      <c r="A269" s="611"/>
      <c r="B269" s="650"/>
      <c r="C269" s="689"/>
      <c r="D269" s="689"/>
      <c r="E269" s="689"/>
      <c r="F269" s="689"/>
      <c r="G269" s="689"/>
      <c r="H269" s="689"/>
      <c r="I269" s="782"/>
      <c r="J269" s="797"/>
      <c r="K269" s="815"/>
      <c r="L269" s="832"/>
      <c r="M269" s="849"/>
      <c r="N269" s="864"/>
      <c r="O269" s="864"/>
      <c r="P269" s="864"/>
      <c r="Q269" s="864"/>
      <c r="R269" s="900"/>
      <c r="S269" s="919"/>
      <c r="T269" s="932"/>
      <c r="U269" s="932"/>
      <c r="V269" s="932"/>
      <c r="W269" s="932"/>
      <c r="X269" s="972"/>
    </row>
    <row r="270" spans="1:24" ht="24" customHeight="1">
      <c r="A270" s="612" t="str">
        <f>IF(P110&gt;0,"〇","")</f>
        <v/>
      </c>
      <c r="B270" s="651"/>
      <c r="C270" s="687" t="s">
        <v>1031</v>
      </c>
      <c r="D270" s="687"/>
      <c r="E270" s="687"/>
      <c r="F270" s="687"/>
      <c r="G270" s="687"/>
      <c r="H270" s="687"/>
      <c r="I270" s="779" t="s">
        <v>277</v>
      </c>
      <c r="J270" s="792">
        <v>7</v>
      </c>
      <c r="K270" s="810" t="s">
        <v>424</v>
      </c>
      <c r="L270" s="832"/>
      <c r="M270" s="847" t="s">
        <v>1032</v>
      </c>
      <c r="N270" s="865"/>
      <c r="O270" s="865"/>
      <c r="P270" s="865"/>
      <c r="Q270" s="865"/>
      <c r="R270" s="901"/>
      <c r="S270" s="847" t="s">
        <v>1034</v>
      </c>
      <c r="T270" s="865"/>
      <c r="U270" s="865"/>
      <c r="V270" s="865"/>
      <c r="W270" s="865"/>
      <c r="X270" s="901"/>
    </row>
    <row r="271" spans="1:24" ht="24" customHeight="1">
      <c r="A271" s="610"/>
      <c r="B271" s="649"/>
      <c r="C271" s="688"/>
      <c r="D271" s="688"/>
      <c r="E271" s="688"/>
      <c r="F271" s="688"/>
      <c r="G271" s="688"/>
      <c r="H271" s="688"/>
      <c r="I271" s="780"/>
      <c r="J271" s="793" t="s">
        <v>94</v>
      </c>
      <c r="K271" s="811"/>
      <c r="L271" s="832"/>
      <c r="M271" s="848"/>
      <c r="N271" s="863"/>
      <c r="O271" s="863"/>
      <c r="P271" s="863"/>
      <c r="Q271" s="863"/>
      <c r="R271" s="899"/>
      <c r="S271" s="848"/>
      <c r="T271" s="863"/>
      <c r="U271" s="863"/>
      <c r="V271" s="863"/>
      <c r="W271" s="863"/>
      <c r="X271" s="899"/>
    </row>
    <row r="272" spans="1:24" ht="24" customHeight="1">
      <c r="A272" s="610"/>
      <c r="B272" s="649"/>
      <c r="C272" s="688"/>
      <c r="D272" s="688"/>
      <c r="E272" s="688"/>
      <c r="F272" s="688"/>
      <c r="G272" s="688"/>
      <c r="H272" s="688"/>
      <c r="I272" s="781" t="s">
        <v>277</v>
      </c>
      <c r="J272" s="794">
        <v>11</v>
      </c>
      <c r="K272" s="812" t="s">
        <v>424</v>
      </c>
      <c r="L272" s="832"/>
      <c r="M272" s="848"/>
      <c r="N272" s="863"/>
      <c r="O272" s="863"/>
      <c r="P272" s="863"/>
      <c r="Q272" s="863"/>
      <c r="R272" s="899"/>
      <c r="S272" s="848"/>
      <c r="T272" s="863"/>
      <c r="U272" s="863"/>
      <c r="V272" s="863"/>
      <c r="W272" s="863"/>
      <c r="X272" s="899"/>
    </row>
    <row r="273" spans="1:25" ht="119.45" customHeight="1">
      <c r="A273" s="611"/>
      <c r="B273" s="650"/>
      <c r="C273" s="689"/>
      <c r="D273" s="689"/>
      <c r="E273" s="689"/>
      <c r="F273" s="689"/>
      <c r="G273" s="689"/>
      <c r="H273" s="689"/>
      <c r="I273" s="782"/>
      <c r="J273" s="798"/>
      <c r="K273" s="816"/>
      <c r="L273" s="832"/>
      <c r="M273" s="849"/>
      <c r="N273" s="864"/>
      <c r="O273" s="864"/>
      <c r="P273" s="864"/>
      <c r="Q273" s="864"/>
      <c r="R273" s="900"/>
      <c r="S273" s="849"/>
      <c r="T273" s="864"/>
      <c r="U273" s="864"/>
      <c r="V273" s="864"/>
      <c r="W273" s="864"/>
      <c r="X273" s="900"/>
    </row>
    <row r="274" spans="1:25" ht="24" customHeight="1">
      <c r="A274" s="613" t="str">
        <f>IF(P119&gt;0,"〇","")</f>
        <v/>
      </c>
      <c r="B274" s="652"/>
      <c r="C274" s="690" t="s">
        <v>153</v>
      </c>
      <c r="D274" s="687"/>
      <c r="E274" s="687"/>
      <c r="F274" s="687"/>
      <c r="G274" s="687"/>
      <c r="H274" s="687"/>
      <c r="I274" s="779" t="s">
        <v>277</v>
      </c>
      <c r="J274" s="792">
        <v>7</v>
      </c>
      <c r="K274" s="810" t="s">
        <v>424</v>
      </c>
      <c r="L274" s="833"/>
      <c r="M274" s="847" t="s">
        <v>485</v>
      </c>
      <c r="N274" s="865"/>
      <c r="O274" s="865"/>
      <c r="P274" s="865"/>
      <c r="Q274" s="865"/>
      <c r="R274" s="901"/>
      <c r="S274" s="847" t="s">
        <v>797</v>
      </c>
      <c r="T274" s="865"/>
      <c r="U274" s="865"/>
      <c r="V274" s="865"/>
      <c r="W274" s="865"/>
      <c r="X274" s="901"/>
      <c r="Y274" s="974"/>
    </row>
    <row r="275" spans="1:25" ht="24" customHeight="1">
      <c r="A275" s="610"/>
      <c r="B275" s="649"/>
      <c r="C275" s="688"/>
      <c r="D275" s="688"/>
      <c r="E275" s="688"/>
      <c r="F275" s="688"/>
      <c r="G275" s="688"/>
      <c r="H275" s="688"/>
      <c r="I275" s="780"/>
      <c r="J275" s="793" t="s">
        <v>94</v>
      </c>
      <c r="K275" s="811"/>
      <c r="L275" s="833"/>
      <c r="M275" s="848"/>
      <c r="N275" s="863"/>
      <c r="O275" s="863"/>
      <c r="P275" s="863"/>
      <c r="Q275" s="863"/>
      <c r="R275" s="899"/>
      <c r="S275" s="848"/>
      <c r="T275" s="863"/>
      <c r="U275" s="863"/>
      <c r="V275" s="863"/>
      <c r="W275" s="863"/>
      <c r="X275" s="899"/>
    </row>
    <row r="276" spans="1:25" ht="24" customHeight="1">
      <c r="A276" s="610"/>
      <c r="B276" s="649"/>
      <c r="C276" s="688"/>
      <c r="D276" s="688"/>
      <c r="E276" s="688"/>
      <c r="F276" s="688"/>
      <c r="G276" s="688"/>
      <c r="H276" s="688"/>
      <c r="I276" s="781" t="s">
        <v>277</v>
      </c>
      <c r="J276" s="794">
        <v>11</v>
      </c>
      <c r="K276" s="812" t="s">
        <v>424</v>
      </c>
      <c r="L276" s="833"/>
      <c r="M276" s="848"/>
      <c r="N276" s="863"/>
      <c r="O276" s="863"/>
      <c r="P276" s="863"/>
      <c r="Q276" s="863"/>
      <c r="R276" s="899"/>
      <c r="S276" s="848"/>
      <c r="T276" s="863"/>
      <c r="U276" s="863"/>
      <c r="V276" s="863"/>
      <c r="W276" s="863"/>
      <c r="X276" s="899"/>
    </row>
    <row r="277" spans="1:25" ht="119.45" customHeight="1">
      <c r="A277" s="611" t="str">
        <f>IF(S84&gt;0,"〇","")</f>
        <v/>
      </c>
      <c r="B277" s="650"/>
      <c r="C277" s="689"/>
      <c r="D277" s="689"/>
      <c r="E277" s="689"/>
      <c r="F277" s="689"/>
      <c r="G277" s="689"/>
      <c r="H277" s="689"/>
      <c r="I277" s="782"/>
      <c r="J277" s="798"/>
      <c r="K277" s="816"/>
      <c r="L277" s="833"/>
      <c r="M277" s="849"/>
      <c r="N277" s="864"/>
      <c r="O277" s="864"/>
      <c r="P277" s="864"/>
      <c r="Q277" s="864"/>
      <c r="R277" s="900"/>
      <c r="S277" s="849"/>
      <c r="T277" s="864"/>
      <c r="U277" s="864"/>
      <c r="V277" s="864"/>
      <c r="W277" s="864"/>
      <c r="X277" s="900"/>
    </row>
    <row r="278" spans="1:25" ht="7.15" customHeight="1">
      <c r="A278" s="97"/>
      <c r="B278" s="97"/>
      <c r="C278" s="219"/>
      <c r="D278" s="219"/>
      <c r="E278" s="219"/>
      <c r="F278" s="219"/>
      <c r="G278" s="219"/>
      <c r="H278" s="219"/>
      <c r="I278" s="219"/>
      <c r="J278" s="219"/>
      <c r="K278" s="219"/>
      <c r="L278" s="219"/>
      <c r="M278" s="219"/>
      <c r="N278" s="219"/>
      <c r="O278" s="219"/>
      <c r="P278" s="219"/>
      <c r="Q278" s="219"/>
      <c r="R278" s="219"/>
      <c r="S278" s="219"/>
      <c r="T278" s="219"/>
      <c r="U278" s="219"/>
      <c r="V278" s="219"/>
      <c r="W278" s="219"/>
      <c r="X278" s="219"/>
    </row>
    <row r="279" spans="1:25" ht="18" customHeight="1">
      <c r="A279" s="268"/>
      <c r="B279" s="641" t="s">
        <v>1037</v>
      </c>
      <c r="C279" s="634" t="s">
        <v>197</v>
      </c>
      <c r="D279" s="634"/>
      <c r="E279" s="634"/>
      <c r="F279" s="634"/>
      <c r="G279" s="634"/>
      <c r="H279" s="634"/>
      <c r="I279" s="634"/>
      <c r="J279" s="634"/>
      <c r="K279" s="634"/>
      <c r="L279" s="634"/>
      <c r="M279" s="634"/>
      <c r="N279" s="634"/>
      <c r="O279" s="634"/>
      <c r="P279" s="634"/>
      <c r="Q279" s="634"/>
      <c r="R279" s="634"/>
      <c r="S279" s="634"/>
      <c r="T279" s="634"/>
      <c r="U279" s="634"/>
      <c r="V279" s="634"/>
      <c r="W279" s="634"/>
      <c r="X279" s="634"/>
    </row>
    <row r="280" spans="1:25" ht="45.75" customHeight="1">
      <c r="A280" s="268"/>
      <c r="B280" s="653" t="s">
        <v>1040</v>
      </c>
      <c r="C280" s="678" t="s">
        <v>1041</v>
      </c>
      <c r="D280" s="678"/>
      <c r="E280" s="678"/>
      <c r="F280" s="678"/>
      <c r="G280" s="678"/>
      <c r="H280" s="678"/>
      <c r="I280" s="678"/>
      <c r="J280" s="678"/>
      <c r="K280" s="678"/>
      <c r="L280" s="678"/>
      <c r="M280" s="678"/>
      <c r="N280" s="678"/>
      <c r="O280" s="678"/>
      <c r="P280" s="678"/>
      <c r="Q280" s="678"/>
      <c r="R280" s="678"/>
      <c r="S280" s="678"/>
      <c r="T280" s="678"/>
      <c r="U280" s="678"/>
      <c r="V280" s="678"/>
      <c r="W280" s="678"/>
      <c r="X280" s="678"/>
    </row>
  </sheetData>
  <dataConsolidate link="1"/>
  <mergeCells count="465">
    <mergeCell ref="A1:C1"/>
    <mergeCell ref="A3:X3"/>
    <mergeCell ref="A4:X4"/>
    <mergeCell ref="A10:J10"/>
    <mergeCell ref="K10:T10"/>
    <mergeCell ref="A11:J11"/>
    <mergeCell ref="K11:T11"/>
    <mergeCell ref="A12:J12"/>
    <mergeCell ref="K12:T12"/>
    <mergeCell ref="A13:J13"/>
    <mergeCell ref="K13:T13"/>
    <mergeCell ref="A14:J14"/>
    <mergeCell ref="K14:T14"/>
    <mergeCell ref="A15:J15"/>
    <mergeCell ref="K15:T15"/>
    <mergeCell ref="A16:J16"/>
    <mergeCell ref="K16:T16"/>
    <mergeCell ref="A17:T17"/>
    <mergeCell ref="A19:X19"/>
    <mergeCell ref="A21:E21"/>
    <mergeCell ref="F21:J21"/>
    <mergeCell ref="K21:N21"/>
    <mergeCell ref="O21:X21"/>
    <mergeCell ref="A22:E22"/>
    <mergeCell ref="F22:J22"/>
    <mergeCell ref="K22:N22"/>
    <mergeCell ref="O22:X22"/>
    <mergeCell ref="A23:E23"/>
    <mergeCell ref="F23:J23"/>
    <mergeCell ref="K23:N23"/>
    <mergeCell ref="O23:X23"/>
    <mergeCell ref="A24:E24"/>
    <mergeCell ref="F24:J24"/>
    <mergeCell ref="K24:N24"/>
    <mergeCell ref="O24:X24"/>
    <mergeCell ref="A25:E25"/>
    <mergeCell ref="F25:J25"/>
    <mergeCell ref="K25:N25"/>
    <mergeCell ref="O25:X25"/>
    <mergeCell ref="A26:E26"/>
    <mergeCell ref="F26:J26"/>
    <mergeCell ref="K26:N26"/>
    <mergeCell ref="O26:X26"/>
    <mergeCell ref="A27:E27"/>
    <mergeCell ref="F27:X27"/>
    <mergeCell ref="A32:F32"/>
    <mergeCell ref="H32:M32"/>
    <mergeCell ref="N32:T32"/>
    <mergeCell ref="A33:F33"/>
    <mergeCell ref="H33:M33"/>
    <mergeCell ref="N33:T33"/>
    <mergeCell ref="A34:X34"/>
    <mergeCell ref="A39:B39"/>
    <mergeCell ref="C39:T39"/>
    <mergeCell ref="A40:T40"/>
    <mergeCell ref="A41:B41"/>
    <mergeCell ref="C41:T41"/>
    <mergeCell ref="A42:B42"/>
    <mergeCell ref="C42:T42"/>
    <mergeCell ref="A43:B43"/>
    <mergeCell ref="C43:T43"/>
    <mergeCell ref="A44:B44"/>
    <mergeCell ref="C44:T44"/>
    <mergeCell ref="A46:B46"/>
    <mergeCell ref="C46:T46"/>
    <mergeCell ref="A47:T47"/>
    <mergeCell ref="A48:B48"/>
    <mergeCell ref="C48:T48"/>
    <mergeCell ref="A49:B49"/>
    <mergeCell ref="C49:T49"/>
    <mergeCell ref="A50:B50"/>
    <mergeCell ref="C50:T50"/>
    <mergeCell ref="A63:B63"/>
    <mergeCell ref="C63:D63"/>
    <mergeCell ref="B68:W68"/>
    <mergeCell ref="B69:K69"/>
    <mergeCell ref="B70:D70"/>
    <mergeCell ref="E70:F70"/>
    <mergeCell ref="H70:I70"/>
    <mergeCell ref="J70:K70"/>
    <mergeCell ref="B71:D71"/>
    <mergeCell ref="E71:F71"/>
    <mergeCell ref="H71:I71"/>
    <mergeCell ref="J71:K71"/>
    <mergeCell ref="M71:O71"/>
    <mergeCell ref="P71:S71"/>
    <mergeCell ref="B72:D72"/>
    <mergeCell ref="E72:F72"/>
    <mergeCell ref="H72:I72"/>
    <mergeCell ref="J72:K72"/>
    <mergeCell ref="M72:O72"/>
    <mergeCell ref="P72:S72"/>
    <mergeCell ref="B73:X73"/>
    <mergeCell ref="B74:X74"/>
    <mergeCell ref="B77:W77"/>
    <mergeCell ref="B78:H78"/>
    <mergeCell ref="B79:D79"/>
    <mergeCell ref="E79:H79"/>
    <mergeCell ref="B80:D80"/>
    <mergeCell ref="E80:H80"/>
    <mergeCell ref="I80:M80"/>
    <mergeCell ref="N80:R80"/>
    <mergeCell ref="S80:W80"/>
    <mergeCell ref="B81:X81"/>
    <mergeCell ref="B82:X82"/>
    <mergeCell ref="B85:T85"/>
    <mergeCell ref="B86:J86"/>
    <mergeCell ref="B87:C87"/>
    <mergeCell ref="D87:E87"/>
    <mergeCell ref="F87:H87"/>
    <mergeCell ref="I87:J87"/>
    <mergeCell ref="B88:C88"/>
    <mergeCell ref="D88:E88"/>
    <mergeCell ref="F88:H88"/>
    <mergeCell ref="I88:J88"/>
    <mergeCell ref="K88:M88"/>
    <mergeCell ref="N88:O88"/>
    <mergeCell ref="B89:C89"/>
    <mergeCell ref="D89:E89"/>
    <mergeCell ref="F89:H89"/>
    <mergeCell ref="I89:J89"/>
    <mergeCell ref="K89:M89"/>
    <mergeCell ref="N89:O89"/>
    <mergeCell ref="B90:C90"/>
    <mergeCell ref="D90:E90"/>
    <mergeCell ref="F90:H90"/>
    <mergeCell ref="I90:J90"/>
    <mergeCell ref="K90:M90"/>
    <mergeCell ref="N90:O90"/>
    <mergeCell ref="B91:X91"/>
    <mergeCell ref="B92:X92"/>
    <mergeCell ref="B93:X93"/>
    <mergeCell ref="B96:F96"/>
    <mergeCell ref="H96:J96"/>
    <mergeCell ref="K96:R96"/>
    <mergeCell ref="B97:F97"/>
    <mergeCell ref="H97:J97"/>
    <mergeCell ref="K97:R97"/>
    <mergeCell ref="B98:F98"/>
    <mergeCell ref="H98:J98"/>
    <mergeCell ref="K98:R98"/>
    <mergeCell ref="B99:F99"/>
    <mergeCell ref="H99:J99"/>
    <mergeCell ref="K99:R99"/>
    <mergeCell ref="B100:F100"/>
    <mergeCell ref="H100:J100"/>
    <mergeCell ref="K100:R100"/>
    <mergeCell ref="B101:F101"/>
    <mergeCell ref="H101:J101"/>
    <mergeCell ref="K101:R101"/>
    <mergeCell ref="B102:R102"/>
    <mergeCell ref="B103:J103"/>
    <mergeCell ref="K103:R103"/>
    <mergeCell ref="B107:R107"/>
    <mergeCell ref="B108:J108"/>
    <mergeCell ref="B109:C109"/>
    <mergeCell ref="D109:E109"/>
    <mergeCell ref="F109:H109"/>
    <mergeCell ref="I109:J109"/>
    <mergeCell ref="B110:C110"/>
    <mergeCell ref="D110:E110"/>
    <mergeCell ref="F110:H110"/>
    <mergeCell ref="I110:J110"/>
    <mergeCell ref="K110:M110"/>
    <mergeCell ref="N110:O110"/>
    <mergeCell ref="P110:R110"/>
    <mergeCell ref="B111:X111"/>
    <mergeCell ref="B112:X112"/>
    <mergeCell ref="B116:R116"/>
    <mergeCell ref="B117:J117"/>
    <mergeCell ref="B118:C118"/>
    <mergeCell ref="D118:E118"/>
    <mergeCell ref="F118:H118"/>
    <mergeCell ref="I118:J118"/>
    <mergeCell ref="B119:C119"/>
    <mergeCell ref="D119:E119"/>
    <mergeCell ref="F119:H119"/>
    <mergeCell ref="I119:J119"/>
    <mergeCell ref="K119:M119"/>
    <mergeCell ref="N119:O119"/>
    <mergeCell ref="P119:R119"/>
    <mergeCell ref="B120:X120"/>
    <mergeCell ref="B121:X121"/>
    <mergeCell ref="B122:X122"/>
    <mergeCell ref="B129:C129"/>
    <mergeCell ref="D129:X129"/>
    <mergeCell ref="B130:C130"/>
    <mergeCell ref="D130:X130"/>
    <mergeCell ref="B131:C131"/>
    <mergeCell ref="D131:X131"/>
    <mergeCell ref="B132:C132"/>
    <mergeCell ref="D132:X132"/>
    <mergeCell ref="D133:X133"/>
    <mergeCell ref="D134:X134"/>
    <mergeCell ref="B137:X137"/>
    <mergeCell ref="B138:M138"/>
    <mergeCell ref="N138:W138"/>
    <mergeCell ref="B139:C139"/>
    <mergeCell ref="D139:M139"/>
    <mergeCell ref="N139:W139"/>
    <mergeCell ref="B140:C140"/>
    <mergeCell ref="D140:M140"/>
    <mergeCell ref="N140:W140"/>
    <mergeCell ref="B141:C141"/>
    <mergeCell ref="D141:M141"/>
    <mergeCell ref="N141:W141"/>
    <mergeCell ref="B142:C142"/>
    <mergeCell ref="D142:M142"/>
    <mergeCell ref="N142:W142"/>
    <mergeCell ref="B143:C143"/>
    <mergeCell ref="D143:M143"/>
    <mergeCell ref="N143:W143"/>
    <mergeCell ref="B144:C144"/>
    <mergeCell ref="D144:M144"/>
    <mergeCell ref="N144:W144"/>
    <mergeCell ref="B145:C145"/>
    <mergeCell ref="D145:M145"/>
    <mergeCell ref="N145:W145"/>
    <mergeCell ref="B146:C146"/>
    <mergeCell ref="D146:M146"/>
    <mergeCell ref="N146:W146"/>
    <mergeCell ref="B147:C147"/>
    <mergeCell ref="D147:M147"/>
    <mergeCell ref="N147:W147"/>
    <mergeCell ref="D148:M148"/>
    <mergeCell ref="N148:W148"/>
    <mergeCell ref="D149:M149"/>
    <mergeCell ref="N149:W149"/>
    <mergeCell ref="B154:X154"/>
    <mergeCell ref="A155:B155"/>
    <mergeCell ref="C155:X155"/>
    <mergeCell ref="A156:B156"/>
    <mergeCell ref="C156:X156"/>
    <mergeCell ref="A157:B157"/>
    <mergeCell ref="C157:X157"/>
    <mergeCell ref="A158:B158"/>
    <mergeCell ref="C158:X158"/>
    <mergeCell ref="A159:B159"/>
    <mergeCell ref="C159:X159"/>
    <mergeCell ref="A160:B160"/>
    <mergeCell ref="C160:X160"/>
    <mergeCell ref="A161:B161"/>
    <mergeCell ref="C161:X161"/>
    <mergeCell ref="A162:B162"/>
    <mergeCell ref="C162:X162"/>
    <mergeCell ref="A163:B163"/>
    <mergeCell ref="C163:X163"/>
    <mergeCell ref="A164:B164"/>
    <mergeCell ref="C164:X164"/>
    <mergeCell ref="A165:B165"/>
    <mergeCell ref="C165:X165"/>
    <mergeCell ref="A168:X168"/>
    <mergeCell ref="A169:C169"/>
    <mergeCell ref="D169:F169"/>
    <mergeCell ref="H169:I169"/>
    <mergeCell ref="J169:M169"/>
    <mergeCell ref="N169:O169"/>
    <mergeCell ref="P169:R169"/>
    <mergeCell ref="S169:W169"/>
    <mergeCell ref="A170:C170"/>
    <mergeCell ref="D170:F170"/>
    <mergeCell ref="H170:I170"/>
    <mergeCell ref="J170:M170"/>
    <mergeCell ref="N170:O170"/>
    <mergeCell ref="P170:R170"/>
    <mergeCell ref="S170:W170"/>
    <mergeCell ref="A171:C171"/>
    <mergeCell ref="D171:X171"/>
    <mergeCell ref="A176:B176"/>
    <mergeCell ref="C176:X176"/>
    <mergeCell ref="A177:B177"/>
    <mergeCell ref="C177:X177"/>
    <mergeCell ref="A178:B178"/>
    <mergeCell ref="C178:X178"/>
    <mergeCell ref="A179:B179"/>
    <mergeCell ref="C179:X179"/>
    <mergeCell ref="A180:B180"/>
    <mergeCell ref="C180:X180"/>
    <mergeCell ref="A181:B181"/>
    <mergeCell ref="C181:X181"/>
    <mergeCell ref="A182:B182"/>
    <mergeCell ref="C182:X182"/>
    <mergeCell ref="A183:B183"/>
    <mergeCell ref="C183:X183"/>
    <mergeCell ref="A184:B184"/>
    <mergeCell ref="C184:X184"/>
    <mergeCell ref="A185:B185"/>
    <mergeCell ref="C185:X185"/>
    <mergeCell ref="A186:B186"/>
    <mergeCell ref="C186:X186"/>
    <mergeCell ref="A187:X187"/>
    <mergeCell ref="A188:X188"/>
    <mergeCell ref="C190:X190"/>
    <mergeCell ref="A193:X193"/>
    <mergeCell ref="A200:F200"/>
    <mergeCell ref="H200:J200"/>
    <mergeCell ref="K200:O200"/>
    <mergeCell ref="A204:B204"/>
    <mergeCell ref="C204:I204"/>
    <mergeCell ref="J204:P204"/>
    <mergeCell ref="R204:X204"/>
    <mergeCell ref="J205:P205"/>
    <mergeCell ref="R205:X205"/>
    <mergeCell ref="J206:P206"/>
    <mergeCell ref="R206:X206"/>
    <mergeCell ref="J207:P207"/>
    <mergeCell ref="R207:X207"/>
    <mergeCell ref="J208:P208"/>
    <mergeCell ref="R208:X208"/>
    <mergeCell ref="J209:P209"/>
    <mergeCell ref="R209:X209"/>
    <mergeCell ref="J210:P210"/>
    <mergeCell ref="R210:X210"/>
    <mergeCell ref="J211:P211"/>
    <mergeCell ref="R211:X211"/>
    <mergeCell ref="J212:P212"/>
    <mergeCell ref="R212:X212"/>
    <mergeCell ref="J213:P213"/>
    <mergeCell ref="R213:X213"/>
    <mergeCell ref="J214:P214"/>
    <mergeCell ref="R214:X214"/>
    <mergeCell ref="J215:P215"/>
    <mergeCell ref="R215:X215"/>
    <mergeCell ref="J216:P216"/>
    <mergeCell ref="R216:X216"/>
    <mergeCell ref="J217:P217"/>
    <mergeCell ref="R217:X217"/>
    <mergeCell ref="J218:P218"/>
    <mergeCell ref="R218:X218"/>
    <mergeCell ref="C219:I219"/>
    <mergeCell ref="J219:P219"/>
    <mergeCell ref="R219:X219"/>
    <mergeCell ref="A220:X220"/>
    <mergeCell ref="B224:E224"/>
    <mergeCell ref="F224:I224"/>
    <mergeCell ref="J224:M224"/>
    <mergeCell ref="N224:P224"/>
    <mergeCell ref="R224:T224"/>
    <mergeCell ref="U224:X224"/>
    <mergeCell ref="B225:E225"/>
    <mergeCell ref="F225:I225"/>
    <mergeCell ref="J225:M225"/>
    <mergeCell ref="N225:P225"/>
    <mergeCell ref="R225:T225"/>
    <mergeCell ref="U225:X225"/>
    <mergeCell ref="B226:E226"/>
    <mergeCell ref="F226:I226"/>
    <mergeCell ref="J226:M226"/>
    <mergeCell ref="N226:P226"/>
    <mergeCell ref="R226:T226"/>
    <mergeCell ref="U226:X226"/>
    <mergeCell ref="F229:I229"/>
    <mergeCell ref="F231:X231"/>
    <mergeCell ref="F234:I234"/>
    <mergeCell ref="F236:X236"/>
    <mergeCell ref="M239:X239"/>
    <mergeCell ref="M240:T240"/>
    <mergeCell ref="U240:W240"/>
    <mergeCell ref="M241:X241"/>
    <mergeCell ref="A247:C247"/>
    <mergeCell ref="D247:T247"/>
    <mergeCell ref="A248:C248"/>
    <mergeCell ref="D248:T248"/>
    <mergeCell ref="B254:X254"/>
    <mergeCell ref="A255:B255"/>
    <mergeCell ref="C255:H255"/>
    <mergeCell ref="I255:K255"/>
    <mergeCell ref="M255:R255"/>
    <mergeCell ref="S255:X255"/>
    <mergeCell ref="A256:B256"/>
    <mergeCell ref="C256:H256"/>
    <mergeCell ref="A257:B257"/>
    <mergeCell ref="C257:H257"/>
    <mergeCell ref="A258:B258"/>
    <mergeCell ref="C258:H258"/>
    <mergeCell ref="A259:B259"/>
    <mergeCell ref="C259:H259"/>
    <mergeCell ref="I259:K259"/>
    <mergeCell ref="A260:B260"/>
    <mergeCell ref="C260:H260"/>
    <mergeCell ref="I260:K260"/>
    <mergeCell ref="M260:R260"/>
    <mergeCell ref="S260:X260"/>
    <mergeCell ref="A261:B261"/>
    <mergeCell ref="C261:H261"/>
    <mergeCell ref="I261:K261"/>
    <mergeCell ref="M261:R261"/>
    <mergeCell ref="S261:X261"/>
    <mergeCell ref="A262:B262"/>
    <mergeCell ref="C262:H262"/>
    <mergeCell ref="A263:B263"/>
    <mergeCell ref="C263:H263"/>
    <mergeCell ref="A264:B264"/>
    <mergeCell ref="C264:H264"/>
    <mergeCell ref="A265:B265"/>
    <mergeCell ref="C265:H265"/>
    <mergeCell ref="I265:K265"/>
    <mergeCell ref="A266:B266"/>
    <mergeCell ref="C266:H266"/>
    <mergeCell ref="A267:B267"/>
    <mergeCell ref="C267:H267"/>
    <mergeCell ref="A268:B268"/>
    <mergeCell ref="C268:H268"/>
    <mergeCell ref="A269:B269"/>
    <mergeCell ref="C269:H269"/>
    <mergeCell ref="I269:K269"/>
    <mergeCell ref="A270:B270"/>
    <mergeCell ref="C270:H270"/>
    <mergeCell ref="A271:B271"/>
    <mergeCell ref="C271:H271"/>
    <mergeCell ref="A272:B272"/>
    <mergeCell ref="C272:H272"/>
    <mergeCell ref="A273:B273"/>
    <mergeCell ref="C273:H273"/>
    <mergeCell ref="A274:B274"/>
    <mergeCell ref="C274:H274"/>
    <mergeCell ref="A275:B275"/>
    <mergeCell ref="C275:H275"/>
    <mergeCell ref="A276:B276"/>
    <mergeCell ref="C276:H276"/>
    <mergeCell ref="A277:B277"/>
    <mergeCell ref="C277:H277"/>
    <mergeCell ref="C280:X280"/>
    <mergeCell ref="A54:B55"/>
    <mergeCell ref="C54:D55"/>
    <mergeCell ref="M69:O70"/>
    <mergeCell ref="P69:S70"/>
    <mergeCell ref="T69:W70"/>
    <mergeCell ref="T71:W72"/>
    <mergeCell ref="I78:M79"/>
    <mergeCell ref="N78:R79"/>
    <mergeCell ref="S78:W79"/>
    <mergeCell ref="K86:M87"/>
    <mergeCell ref="N86:O87"/>
    <mergeCell ref="P86:R87"/>
    <mergeCell ref="S86:T87"/>
    <mergeCell ref="P88:R90"/>
    <mergeCell ref="S88:T90"/>
    <mergeCell ref="K108:M109"/>
    <mergeCell ref="N108:O109"/>
    <mergeCell ref="P108:R109"/>
    <mergeCell ref="K117:M118"/>
    <mergeCell ref="N117:O118"/>
    <mergeCell ref="P117:R118"/>
    <mergeCell ref="B133:C134"/>
    <mergeCell ref="B148:C149"/>
    <mergeCell ref="B194:W197"/>
    <mergeCell ref="C205:I206"/>
    <mergeCell ref="C207:I210"/>
    <mergeCell ref="C211:I214"/>
    <mergeCell ref="C215:I218"/>
    <mergeCell ref="A239:K241"/>
    <mergeCell ref="M256:R259"/>
    <mergeCell ref="S256:X259"/>
    <mergeCell ref="M262:R265"/>
    <mergeCell ref="S262:X265"/>
    <mergeCell ref="M266:R269"/>
    <mergeCell ref="S266:X269"/>
    <mergeCell ref="M270:R273"/>
    <mergeCell ref="S270:X273"/>
    <mergeCell ref="M274:R277"/>
    <mergeCell ref="S274:X277"/>
    <mergeCell ref="A56:B62"/>
    <mergeCell ref="C56:D62"/>
    <mergeCell ref="A205:B219"/>
  </mergeCells>
  <phoneticPr fontId="7"/>
  <dataValidations count="7">
    <dataValidation type="list" allowBlank="1" showDropDown="0" showInputMessage="1" showErrorMessage="1" sqref="F28:J28">
      <formula1>"ア,イ,ウ"</formula1>
    </dataValidation>
    <dataValidation type="list" allowBlank="1" showDropDown="0" showInputMessage="1" showErrorMessage="0" prompt="下記のア～ウから該当する役割を選択" sqref="F22:J26">
      <formula1>"ア,イ,ウ"</formula1>
    </dataValidation>
    <dataValidation type="list" allowBlank="1" showDropDown="0" showInputMessage="1" showErrorMessage="0" prompt="該当する項目に「〇」を記載" sqref="A41:B44 C130:C132 H169:I170 N169:O170 A157:B165 A177:B186 A48:B50 B130:B133 B139:B148 C139:C147">
      <formula1>"　,〇,"</formula1>
    </dataValidation>
    <dataValidation type="list" allowBlank="1" showDropDown="0" showInputMessage="1" showErrorMessage="1" prompt="該当する場合に「✓」を選択" sqref="A155:B155">
      <formula1>"　,✓,"</formula1>
    </dataValidation>
    <dataValidation type="list" allowBlank="1" showDropDown="0" showInputMessage="1" showErrorMessage="0" prompt="取組開始年度を入力" sqref="J256 J262 J266 J270 J274">
      <formula1>"7,8,9,10,11"</formula1>
    </dataValidation>
    <dataValidation type="list" allowBlank="1" showDropDown="0" showInputMessage="1" showErrorMessage="0" prompt="取組終了年度を入力_x000a_（加算額は取組期間内に限り交付されます）" sqref="J258 J264 J268 J272 J276">
      <formula1>"7,8,9,10,11"</formula1>
    </dataValidation>
    <dataValidation type="list" allowBlank="1" showDropDown="0" showInputMessage="1" showErrorMessage="1" prompt="年度を選択" sqref="F224:P224 R224:X224 F229:I229 F234:I234">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usePrinterDefaults="1" r:id="rId1"/>
  <rowBreaks count="1" manualBreakCount="1">
    <brk id="261" max="2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28</vt:i4>
      </vt:variant>
    </vt:vector>
  </HeadingPairs>
  <TitlesOfParts>
    <vt:vector size="28"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参12</vt:lpstr>
      <vt:lpstr>参13</vt:lpstr>
      <vt:lpstr>参14</vt:lpstr>
      <vt:lpstr xml:space="preserve">活動記録（参考） </vt:lpstr>
      <vt:lpstr>【選択肢】</vt:lpstr>
      <vt:lpstr>支出に係る届出</vt:lpstr>
      <vt:lpstr>実施状況報告（様式2）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2025-05-13T08:44:46Z</dcterms:created>
  <dcterms:modified xsi:type="dcterms:W3CDTF">2026-04-28T05:30:42Z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2026-04-28T05:30:42Z</vt:filetime>
  </property>
</Properties>
</file>