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9372" activeTab="1"/>
  </bookViews>
  <sheets>
    <sheet name="使用方法" sheetId="8" r:id="rId1"/>
    <sheet name="今年" sheetId="5" r:id="rId2"/>
    <sheet name="昨年" sheetId="12" r:id="rId3"/>
    <sheet name="環境家計簿提出のお願い" sheetId="9" r:id="rId4"/>
  </sheets>
  <definedNames>
    <definedName name="Result">INDIRECT(今年!$P$4)</definedName>
    <definedName name="Result01">INDIRECT(昨年!$P$4)</definedName>
    <definedName name="A">今年!$AC$55</definedName>
    <definedName name="CC">今年!$AE$55</definedName>
    <definedName name="AA">今年!$AB$55</definedName>
    <definedName name="B">今年!$AD$55</definedName>
    <definedName name="D">今年!$AF$55</definedName>
    <definedName name="_xlnm.Print_Area" localSheetId="1">今年!$A$1:$U$50</definedName>
    <definedName name="_xlnm.Print_Area" localSheetId="2">昨年!$A$1:$U$48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<sst xmlns="http://schemas.openxmlformats.org/spreadsheetml/2006/main" xmlns:r="http://schemas.openxmlformats.org/officeDocument/2006/relationships" count="109" uniqueCount="109">
  <si>
    <t>11月</t>
    <rPh sb="2" eb="3">
      <t>ガツ</t>
    </rPh>
    <phoneticPr fontId="1"/>
  </si>
  <si>
    <t>電気</t>
    <rPh sb="0" eb="2">
      <t>デンキ</t>
    </rPh>
    <phoneticPr fontId="1"/>
  </si>
  <si>
    <t>単位</t>
    <rPh sb="0" eb="2">
      <t>タンイ</t>
    </rPh>
    <phoneticPr fontId="1"/>
  </si>
  <si>
    <t>kg</t>
  </si>
  <si>
    <t>月間の合計</t>
    <rPh sb="0" eb="2">
      <t>ゲッカン</t>
    </rPh>
    <rPh sb="3" eb="5">
      <t>ゴウケイ</t>
    </rPh>
    <phoneticPr fontId="1"/>
  </si>
  <si>
    <t>世帯人数</t>
    <rPh sb="0" eb="2">
      <t>セタイ</t>
    </rPh>
    <rPh sb="2" eb="4">
      <t>ニンズウ</t>
    </rPh>
    <phoneticPr fontId="1"/>
  </si>
  <si>
    <t>項目</t>
    <rPh sb="0" eb="2">
      <t>コウモク</t>
    </rPh>
    <phoneticPr fontId="1"/>
  </si>
  <si>
    <t>提出いただいた結果から統計資料を作成し、脱炭素社会への促進の意識向上やヒントにするため</t>
    <rPh sb="0" eb="2">
      <t>テイシュツ</t>
    </rPh>
    <rPh sb="20" eb="21">
      <t>ダツ</t>
    </rPh>
    <rPh sb="21" eb="23">
      <t>タンソ</t>
    </rPh>
    <rPh sb="23" eb="25">
      <t>シャカイ</t>
    </rPh>
    <rPh sb="27" eb="29">
      <t>ソクシン</t>
    </rPh>
    <rPh sb="30" eb="32">
      <t>イシキ</t>
    </rPh>
    <rPh sb="32" eb="34">
      <t>コウジョウ</t>
    </rPh>
    <phoneticPr fontId="1"/>
  </si>
  <si>
    <t>12月</t>
    <rPh sb="2" eb="3">
      <t>ガツ</t>
    </rPh>
    <phoneticPr fontId="1"/>
  </si>
  <si>
    <t>記録内容</t>
    <rPh sb="0" eb="2">
      <t>キロク</t>
    </rPh>
    <rPh sb="2" eb="4">
      <t>ナイヨウ</t>
    </rPh>
    <phoneticPr fontId="1"/>
  </si>
  <si>
    <r>
      <t>kg-CO</t>
    </r>
    <r>
      <rPr>
        <vertAlign val="subscript"/>
        <sz val="9"/>
        <color theme="1"/>
        <rFont val="メイリオ"/>
      </rPr>
      <t>2</t>
    </r>
    <r>
      <rPr>
        <sz val="9"/>
        <color theme="1"/>
        <rFont val="メイリオ"/>
      </rPr>
      <t>/m</t>
    </r>
    <r>
      <rPr>
        <vertAlign val="superscript"/>
        <sz val="9"/>
        <color theme="1"/>
        <rFont val="メイリオ"/>
      </rPr>
      <t>3</t>
    </r>
  </si>
  <si>
    <t>円</t>
    <rPh sb="0" eb="1">
      <t>エン</t>
    </rPh>
    <phoneticPr fontId="1"/>
  </si>
  <si>
    <t>水道</t>
    <rPh sb="0" eb="2">
      <t>スイドウ</t>
    </rPh>
    <phoneticPr fontId="1"/>
  </si>
  <si>
    <t>料金</t>
    <rPh sb="0" eb="2">
      <t>リョウキン</t>
    </rPh>
    <phoneticPr fontId="1"/>
  </si>
  <si>
    <t>9月</t>
    <rPh sb="1" eb="2">
      <t>ガツ</t>
    </rPh>
    <phoneticPr fontId="1"/>
  </si>
  <si>
    <t>使用量</t>
    <rPh sb="0" eb="3">
      <t>シヨウリョウ</t>
    </rPh>
    <phoneticPr fontId="1"/>
  </si>
  <si>
    <t>ご記入いただいた個人情報は、上記の利用目的のみに使用し、第三者に提供することはございません。</t>
  </si>
  <si>
    <t>灯油</t>
    <rPh sb="0" eb="2">
      <t>トウユ</t>
    </rPh>
    <phoneticPr fontId="1"/>
  </si>
  <si>
    <t xml:space="preserve"> 黄色の欄のみ記載ください。</t>
    <rPh sb="1" eb="3">
      <t>キイロ</t>
    </rPh>
    <rPh sb="4" eb="5">
      <t>ラン</t>
    </rPh>
    <rPh sb="7" eb="9">
      <t>キサイ</t>
    </rPh>
    <phoneticPr fontId="1"/>
  </si>
  <si>
    <t>氏名</t>
    <rPh sb="0" eb="2">
      <t>シメイ</t>
    </rPh>
    <phoneticPr fontId="1"/>
  </si>
  <si>
    <t>kwh</t>
  </si>
  <si>
    <t>1月</t>
    <rPh sb="1" eb="2">
      <t>ガツ</t>
    </rPh>
    <phoneticPr fontId="1"/>
  </si>
  <si>
    <t>自動車燃料</t>
    <rPh sb="0" eb="3">
      <t>ジドウシャ</t>
    </rPh>
    <rPh sb="3" eb="5">
      <t>ネンリョウ</t>
    </rPh>
    <phoneticPr fontId="1"/>
  </si>
  <si>
    <t>←表示しない</t>
    <rPh sb="1" eb="3">
      <t>ヒョウジ</t>
    </rPh>
    <phoneticPr fontId="1"/>
  </si>
  <si>
    <r>
      <t>m</t>
    </r>
    <r>
      <rPr>
        <vertAlign val="superscript"/>
        <sz val="10"/>
        <color theme="1"/>
        <rFont val="メイリオ"/>
      </rPr>
      <t>3</t>
    </r>
  </si>
  <si>
    <t>年間合計</t>
    <rPh sb="0" eb="2">
      <t>ネンカン</t>
    </rPh>
    <rPh sb="2" eb="4">
      <t>ゴウケイ</t>
    </rPh>
    <phoneticPr fontId="1"/>
  </si>
  <si>
    <r>
      <t>kg-CO</t>
    </r>
    <r>
      <rPr>
        <vertAlign val="subscript"/>
        <sz val="9"/>
        <color theme="1"/>
        <rFont val="メイリオ"/>
      </rPr>
      <t>2</t>
    </r>
    <r>
      <rPr>
        <sz val="9"/>
        <color theme="1"/>
        <rFont val="メイリオ"/>
      </rPr>
      <t>/kWh</t>
    </r>
  </si>
  <si>
    <t>環境家計簿の使用方法</t>
    <rPh sb="0" eb="2">
      <t>カンキョウ</t>
    </rPh>
    <rPh sb="2" eb="5">
      <t>カケイボ</t>
    </rPh>
    <rPh sb="6" eb="8">
      <t>シヨウ</t>
    </rPh>
    <rPh sb="8" eb="10">
      <t>ホウホウ</t>
    </rPh>
    <phoneticPr fontId="1"/>
  </si>
  <si>
    <t>4月</t>
    <rPh sb="1" eb="2">
      <t>ガツ</t>
    </rPh>
    <phoneticPr fontId="1"/>
  </si>
  <si>
    <t>ℓ</t>
  </si>
  <si>
    <t>　　日々の検針票から、金額と使用量を記録します。</t>
    <rPh sb="2" eb="4">
      <t>ヒビ</t>
    </rPh>
    <rPh sb="5" eb="7">
      <t>ケンシン</t>
    </rPh>
    <rPh sb="7" eb="8">
      <t>ヒョウ</t>
    </rPh>
    <rPh sb="11" eb="13">
      <t>キンガク</t>
    </rPh>
    <rPh sb="14" eb="17">
      <t>シヨウリョウ</t>
    </rPh>
    <rPh sb="18" eb="20">
      <t>キロク</t>
    </rPh>
    <phoneticPr fontId="1"/>
  </si>
  <si>
    <t xml:space="preserve"> 1) 電気・ガス・水道</t>
    <rPh sb="4" eb="6">
      <t>デンキ</t>
    </rPh>
    <rPh sb="10" eb="12">
      <t>スイドウ</t>
    </rPh>
    <phoneticPr fontId="1"/>
  </si>
  <si>
    <t>令和</t>
    <rPh sb="0" eb="2">
      <t>レイワ</t>
    </rPh>
    <phoneticPr fontId="1"/>
  </si>
  <si>
    <t>　　その月に購入した金額と量を記録します。</t>
    <rPh sb="4" eb="5">
      <t>ツキ</t>
    </rPh>
    <rPh sb="6" eb="8">
      <t>コウニュウ</t>
    </rPh>
    <rPh sb="10" eb="12">
      <t>キンガク</t>
    </rPh>
    <rPh sb="13" eb="14">
      <t>リョウ</t>
    </rPh>
    <rPh sb="15" eb="17">
      <t>キロク</t>
    </rPh>
    <phoneticPr fontId="1"/>
  </si>
  <si>
    <t>(kWh)</t>
  </si>
  <si>
    <t xml:space="preserve"> ワークシートにロックをかけていますので、黄色部分以外にカーソルは移動しません。</t>
    <rPh sb="21" eb="23">
      <t>キイロ</t>
    </rPh>
    <rPh sb="23" eb="25">
      <t>ブブン</t>
    </rPh>
    <rPh sb="25" eb="27">
      <t>イガイ</t>
    </rPh>
    <rPh sb="33" eb="35">
      <t>イドウ</t>
    </rPh>
    <phoneticPr fontId="1"/>
  </si>
  <si>
    <t>(ℓ)</t>
  </si>
  <si>
    <t xml:space="preserve"> 使用していない項目や不明の部分は空欄で構いません。</t>
  </si>
  <si>
    <t>提出の方法　メール・郵送・持参</t>
    <rPh sb="0" eb="2">
      <t>テイシュツ</t>
    </rPh>
    <rPh sb="3" eb="5">
      <t>ホウホウ</t>
    </rPh>
    <rPh sb="10" eb="12">
      <t>ユウソウ</t>
    </rPh>
    <rPh sb="13" eb="15">
      <t>ジサン</t>
    </rPh>
    <phoneticPr fontId="1"/>
  </si>
  <si>
    <t>売電量</t>
    <rPh sb="0" eb="2">
      <t>バイデン</t>
    </rPh>
    <rPh sb="2" eb="3">
      <t>リョウ</t>
    </rPh>
    <phoneticPr fontId="1"/>
  </si>
  <si>
    <t>売電(太陽光)</t>
    <rPh sb="0" eb="1">
      <t>バイ</t>
    </rPh>
    <rPh sb="3" eb="6">
      <t>タイヨウコウ</t>
    </rPh>
    <phoneticPr fontId="1"/>
  </si>
  <si>
    <t>ご記入いただいた個人情報につきましては、管理責任者を定め、紛失や漏洩が発生しないように努めます。</t>
  </si>
  <si>
    <r>
      <t>(m</t>
    </r>
    <r>
      <rPr>
        <vertAlign val="superscript"/>
        <sz val="10"/>
        <color theme="1"/>
        <rFont val="メイリオ"/>
      </rPr>
      <t>3</t>
    </r>
    <r>
      <rPr>
        <sz val="10"/>
        <color theme="1"/>
        <rFont val="メイリオ"/>
      </rPr>
      <t>)</t>
    </r>
  </si>
  <si>
    <r>
      <t>CO</t>
    </r>
    <r>
      <rPr>
        <vertAlign val="subscript"/>
        <sz val="10"/>
        <color theme="1"/>
        <rFont val="メイリオ"/>
      </rPr>
      <t>2</t>
    </r>
    <r>
      <rPr>
        <sz val="10"/>
        <color theme="1"/>
        <rFont val="メイリオ"/>
      </rPr>
      <t>排出量</t>
    </r>
    <rPh sb="3" eb="6">
      <t>ハイシュツリョウ</t>
    </rPh>
    <phoneticPr fontId="1"/>
  </si>
  <si>
    <t>年度 環境家計簿</t>
    <rPh sb="0" eb="1">
      <t>ネン</t>
    </rPh>
    <rPh sb="1" eb="2">
      <t>ド</t>
    </rPh>
    <rPh sb="3" eb="5">
      <t>カンキョウ</t>
    </rPh>
    <rPh sb="5" eb="8">
      <t>カケイボ</t>
    </rPh>
    <phoneticPr fontId="1"/>
  </si>
  <si>
    <r>
      <t>kg-CO</t>
    </r>
    <r>
      <rPr>
        <vertAlign val="subscript"/>
        <sz val="9"/>
        <color theme="1"/>
        <rFont val="メイリオ"/>
      </rPr>
      <t>2</t>
    </r>
    <r>
      <rPr>
        <sz val="9"/>
        <color theme="1"/>
        <rFont val="メイリオ"/>
      </rPr>
      <t>/ℓ</t>
    </r>
  </si>
  <si>
    <t>5月</t>
    <rPh sb="1" eb="2">
      <t>ガツ</t>
    </rPh>
    <phoneticPr fontId="1"/>
  </si>
  <si>
    <t>ガス</t>
  </si>
  <si>
    <t>6月</t>
    <rPh sb="1" eb="2">
      <t>ガツ</t>
    </rPh>
    <phoneticPr fontId="1"/>
  </si>
  <si>
    <t>お問い合わせに対する回答など、業務上の連絡を取るため</t>
  </si>
  <si>
    <t>2月</t>
    <rPh sb="1" eb="2">
      <t>ガツ</t>
    </rPh>
    <phoneticPr fontId="1"/>
  </si>
  <si>
    <t>①　メールによる提出</t>
    <rPh sb="8" eb="10">
      <t>テイシュツ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</si>
  <si>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</si>
  <si>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</si>
  <si>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10月</t>
    <rPh sb="2" eb="3">
      <t>ガツ</t>
    </rPh>
    <phoneticPr fontId="1"/>
  </si>
  <si>
    <t>メール：　</t>
  </si>
  <si>
    <t>3月</t>
    <rPh sb="1" eb="2">
      <t>ガツ</t>
    </rPh>
    <phoneticPr fontId="1"/>
  </si>
  <si>
    <t>(m3)</t>
  </si>
  <si>
    <t>Tel</t>
  </si>
  <si>
    <r>
      <t>CO</t>
    </r>
    <r>
      <rPr>
        <vertAlign val="subscript"/>
        <sz val="9"/>
        <color theme="1"/>
        <rFont val="メイリオ"/>
      </rPr>
      <t>2</t>
    </r>
    <r>
      <rPr>
        <sz val="9"/>
        <color theme="1"/>
        <rFont val="メイリオ"/>
      </rPr>
      <t>排出係数</t>
    </r>
    <rPh sb="3" eb="5">
      <t>ハイシュツ</t>
    </rPh>
    <rPh sb="5" eb="7">
      <t>ケイスウ</t>
    </rPh>
    <phoneticPr fontId="1"/>
  </si>
  <si>
    <t>住所</t>
    <rPh sb="0" eb="2">
      <t>ジュウショ</t>
    </rPh>
    <phoneticPr fontId="1"/>
  </si>
  <si>
    <t>メール</t>
  </si>
  <si>
    <t xml:space="preserve"> 2) 灯油・自動車燃料(ガソリン・軽油)</t>
    <rPh sb="7" eb="10">
      <t>ジドウシャ</t>
    </rPh>
    <rPh sb="10" eb="12">
      <t>ネンリョウ</t>
    </rPh>
    <rPh sb="18" eb="20">
      <t>ケイユ</t>
    </rPh>
    <phoneticPr fontId="1"/>
  </si>
  <si>
    <t xml:space="preserve"> 　※　メール題名には「環境家計簿　送付」と記載お願いします。</t>
    <rPh sb="7" eb="9">
      <t>ダイメイ</t>
    </rPh>
    <rPh sb="12" eb="14">
      <t>カンキョウ</t>
    </rPh>
    <rPh sb="14" eb="17">
      <t>カケイボ</t>
    </rPh>
    <rPh sb="18" eb="20">
      <t>ソウフ</t>
    </rPh>
    <rPh sb="22" eb="24">
      <t>キサイ</t>
    </rPh>
    <rPh sb="25" eb="26">
      <t>ネガ</t>
    </rPh>
    <phoneticPr fontId="1"/>
  </si>
  <si>
    <t>　送付先</t>
    <rPh sb="1" eb="3">
      <t>ソウフ</t>
    </rPh>
    <rPh sb="3" eb="4">
      <t>サキ</t>
    </rPh>
    <phoneticPr fontId="1"/>
  </si>
  <si>
    <t>個人情報の取り扱い</t>
  </si>
  <si>
    <t>個人情報の利用目的</t>
  </si>
  <si>
    <t>「三原市環境家計簿」における個人情報の利用目的・取り扱いについて</t>
    <rPh sb="1" eb="4">
      <t>ミハラシ</t>
    </rPh>
    <rPh sb="4" eb="6">
      <t>カンキョウ</t>
    </rPh>
    <rPh sb="6" eb="9">
      <t>カケイボ</t>
    </rPh>
    <phoneticPr fontId="1"/>
  </si>
  <si>
    <t>提出内容や、個人情報の取り扱いに関するお問い合わせにつきましては、下記までご連絡ください。</t>
    <rPh sb="0" eb="2">
      <t>テイシュツ</t>
    </rPh>
    <phoneticPr fontId="1"/>
  </si>
  <si>
    <t>三原市役所　生活環境課</t>
    <rPh sb="0" eb="3">
      <t>ミハラシ</t>
    </rPh>
    <rPh sb="3" eb="5">
      <t>ヤクショ</t>
    </rPh>
    <rPh sb="6" eb="8">
      <t>セイカツ</t>
    </rPh>
    <rPh sb="8" eb="11">
      <t>カンキョウカ</t>
    </rPh>
    <phoneticPr fontId="1"/>
  </si>
  <si>
    <t>　メールアドレス　seikatsukankyo@city.mihara.hiroshima.jp</t>
  </si>
  <si>
    <t>総排出量(売電除く)</t>
    <rPh sb="0" eb="1">
      <t>ソウ</t>
    </rPh>
    <rPh sb="1" eb="4">
      <t>ハイシュツリョウ</t>
    </rPh>
    <rPh sb="5" eb="7">
      <t>バイデン</t>
    </rPh>
    <rPh sb="7" eb="8">
      <t>ノゾ</t>
    </rPh>
    <phoneticPr fontId="1"/>
  </si>
  <si>
    <t>kg-CO2/ℓ</t>
  </si>
  <si>
    <t>家庭部門以外</t>
    <rPh sb="0" eb="2">
      <t>カテイ</t>
    </rPh>
    <rPh sb="2" eb="4">
      <t>ブモン</t>
    </rPh>
    <rPh sb="4" eb="6">
      <t>イガイ</t>
    </rPh>
    <phoneticPr fontId="1"/>
  </si>
  <si>
    <r>
      <t>kg-CO2/m</t>
    </r>
    <r>
      <rPr>
        <vertAlign val="superscript"/>
        <sz val="9"/>
        <color theme="1"/>
        <rFont val="メイリオ"/>
      </rPr>
      <t>3</t>
    </r>
  </si>
  <si>
    <t>家庭部門</t>
    <rPh sb="0" eb="2">
      <t>カテイ</t>
    </rPh>
    <rPh sb="2" eb="4">
      <t>ブモン</t>
    </rPh>
    <phoneticPr fontId="1"/>
  </si>
  <si>
    <t>三原市では脱炭素社会への促進の意識向上やヒントにするために、本環境家計簿の提出の協力のお願いいたします。</t>
    <rPh sb="0" eb="3">
      <t>ミハラシ</t>
    </rPh>
    <rPh sb="30" eb="31">
      <t>ホン</t>
    </rPh>
    <rPh sb="31" eb="33">
      <t>カンキョウ</t>
    </rPh>
    <rPh sb="33" eb="36">
      <t>カケイボ</t>
    </rPh>
    <rPh sb="37" eb="39">
      <t>テイシュツ</t>
    </rPh>
    <rPh sb="40" eb="42">
      <t>キョウリョク</t>
    </rPh>
    <rPh sb="44" eb="45">
      <t>ネガ</t>
    </rPh>
    <phoneticPr fontId="1"/>
  </si>
  <si>
    <r>
      <t>CO</t>
    </r>
    <r>
      <rPr>
        <vertAlign val="subscript"/>
        <sz val="10"/>
        <color theme="1"/>
        <rFont val="メイリオ"/>
      </rPr>
      <t>2</t>
    </r>
    <r>
      <rPr>
        <sz val="10"/>
        <color theme="1"/>
        <rFont val="メイリオ"/>
      </rPr>
      <t>実質排出量</t>
    </r>
    <rPh sb="3" eb="5">
      <t>ジッシツ</t>
    </rPh>
    <rPh sb="5" eb="8">
      <t>ハイシュツリョウ</t>
    </rPh>
    <phoneticPr fontId="1"/>
  </si>
  <si>
    <t>②　郵送・持参</t>
    <rPh sb="2" eb="4">
      <t>ユウソウ</t>
    </rPh>
    <rPh sb="5" eb="7">
      <t>ジサン</t>
    </rPh>
    <phoneticPr fontId="1"/>
  </si>
  <si>
    <t>電話：</t>
  </si>
  <si>
    <t>0848-67-6194</t>
  </si>
  <si>
    <t>【問い合わせ先】</t>
  </si>
  <si>
    <t>「三原市環境家計簿」　提出協力のお願い</t>
    <rPh sb="1" eb="3">
      <t>ミハラ</t>
    </rPh>
    <rPh sb="3" eb="4">
      <t>シ</t>
    </rPh>
    <rPh sb="4" eb="6">
      <t>カンキョウ</t>
    </rPh>
    <rPh sb="6" eb="9">
      <t>カケイボ</t>
    </rPh>
    <rPh sb="11" eb="13">
      <t>テイシュツ</t>
    </rPh>
    <rPh sb="13" eb="15">
      <t>キョウリョク</t>
    </rPh>
    <rPh sb="17" eb="18">
      <t>ネガ</t>
    </rPh>
    <phoneticPr fontId="1"/>
  </si>
  <si>
    <t>　以下住所に該当ワークシートの"今年"を印刷して郵送してください。</t>
    <rPh sb="1" eb="3">
      <t>イカ</t>
    </rPh>
    <rPh sb="3" eb="5">
      <t>ジュウショ</t>
    </rPh>
    <rPh sb="6" eb="8">
      <t>ガイトウ</t>
    </rPh>
    <rPh sb="16" eb="18">
      <t>コトシ</t>
    </rPh>
    <rPh sb="20" eb="22">
      <t>インサツ</t>
    </rPh>
    <rPh sb="24" eb="26">
      <t>ユウソウ</t>
    </rPh>
    <phoneticPr fontId="1"/>
  </si>
  <si>
    <t>　②郵送・持参の場合は　ワークシートの住所・氏名欄に記載してください。</t>
    <rPh sb="2" eb="4">
      <t>ユウソウ</t>
    </rPh>
    <rPh sb="5" eb="7">
      <t>ジサン</t>
    </rPh>
    <rPh sb="8" eb="10">
      <t>バアイ</t>
    </rPh>
    <rPh sb="19" eb="21">
      <t>ジュウショ</t>
    </rPh>
    <rPh sb="22" eb="24">
      <t>シメイ</t>
    </rPh>
    <rPh sb="24" eb="25">
      <t>ラン</t>
    </rPh>
    <rPh sb="26" eb="28">
      <t>キサイ</t>
    </rPh>
    <phoneticPr fontId="1"/>
  </si>
  <si>
    <t>本アンケートにご記載いただく個人情報について、利用目的と取り扱い方法を以下に記載いたしますので、</t>
  </si>
  <si>
    <t>ご確認いただきますようお願い申し上げます。</t>
  </si>
  <si>
    <t>seikatsukankyo@city.mihara.hiroshima.jp</t>
  </si>
  <si>
    <t>入力判定</t>
    <rPh sb="0" eb="2">
      <t>ニュウリョク</t>
    </rPh>
    <rPh sb="2" eb="4">
      <t>ハンテイ</t>
    </rPh>
    <phoneticPr fontId="1"/>
  </si>
  <si>
    <t>---</t>
  </si>
  <si>
    <t>AA</t>
  </si>
  <si>
    <t>A</t>
  </si>
  <si>
    <t>B</t>
  </si>
  <si>
    <t>D</t>
  </si>
  <si>
    <t>CC</t>
  </si>
  <si>
    <t>家庭部門の排出量</t>
    <rPh sb="0" eb="2">
      <t>カテイ</t>
    </rPh>
    <rPh sb="2" eb="4">
      <t>ブモン</t>
    </rPh>
    <rPh sb="5" eb="8">
      <t>ハイシュツリョウ</t>
    </rPh>
    <phoneticPr fontId="1"/>
  </si>
  <si>
    <t>人</t>
    <rPh sb="0" eb="1">
      <t>ニン</t>
    </rPh>
    <phoneticPr fontId="1"/>
  </si>
  <si>
    <r>
      <t>Kg-CO</t>
    </r>
    <r>
      <rPr>
        <vertAlign val="subscript"/>
        <sz val="10"/>
        <color theme="1"/>
        <rFont val="メイリオ"/>
      </rPr>
      <t>2</t>
    </r>
    <r>
      <rPr>
        <sz val="10"/>
        <color theme="1"/>
        <rFont val="メイリオ"/>
      </rPr>
      <t>/年</t>
    </r>
    <rPh sb="7" eb="8">
      <t>ネン</t>
    </rPh>
    <phoneticPr fontId="1"/>
  </si>
  <si>
    <t>三原市平均</t>
    <rPh sb="0" eb="5">
      <t>ミハラシヘイキン</t>
    </rPh>
    <phoneticPr fontId="1"/>
  </si>
  <si>
    <t>2030目標（46％削減）</t>
    <rPh sb="4" eb="6">
      <t>モクヒョウ</t>
    </rPh>
    <rPh sb="10" eb="12">
      <t>サクゲン</t>
    </rPh>
    <phoneticPr fontId="1"/>
  </si>
  <si>
    <t>三原市の平均排出量</t>
    <rPh sb="0" eb="3">
      <t>ミハラシ</t>
    </rPh>
    <rPh sb="4" eb="6">
      <t>ヘイキン</t>
    </rPh>
    <rPh sb="6" eb="9">
      <t>ハイシュツリョウ</t>
    </rPh>
    <phoneticPr fontId="1"/>
  </si>
  <si>
    <t>2030年目標排出量</t>
    <rPh sb="4" eb="5">
      <t>ネン</t>
    </rPh>
    <rPh sb="5" eb="7">
      <t>モクヒョウ</t>
    </rPh>
    <rPh sb="7" eb="10">
      <t>ハイシュツリョウ</t>
    </rPh>
    <phoneticPr fontId="1"/>
  </si>
  <si>
    <t>時点の</t>
    <rPh sb="0" eb="2">
      <t>ジテン</t>
    </rPh>
    <phoneticPr fontId="1"/>
  </si>
  <si>
    <t>目標に対する排出割合</t>
    <rPh sb="0" eb="2">
      <t>モクヒョウ</t>
    </rPh>
    <rPh sb="3" eb="4">
      <t>タイ</t>
    </rPh>
    <rPh sb="6" eb="8">
      <t>ハイシュツ</t>
    </rPh>
    <rPh sb="8" eb="10">
      <t>ワリアイ</t>
    </rPh>
    <phoneticPr fontId="1"/>
  </si>
  <si>
    <t>世帯の
目標排出量(月)</t>
    <rPh sb="0" eb="2">
      <t>セタイ</t>
    </rPh>
    <rPh sb="6" eb="9">
      <t>ハイシュツリョウ</t>
    </rPh>
    <rPh sb="10" eb="11">
      <t>ツキ</t>
    </rPh>
    <phoneticPr fontId="1"/>
  </si>
  <si>
    <t>　　〒723-8601　三原市港町三丁目5番1号　三原市役所　生活環境課</t>
    <rPh sb="25" eb="27">
      <t>ミハラ</t>
    </rPh>
    <rPh sb="27" eb="30">
      <t>シヤクショ</t>
    </rPh>
    <rPh sb="31" eb="33">
      <t>セイカツ</t>
    </rPh>
    <rPh sb="33" eb="36">
      <t>カンキョウカ</t>
    </rPh>
    <phoneticPr fontId="1"/>
  </si>
  <si>
    <t>　以下メールアドレスにファイルを添付してください。</t>
    <rPh sb="16" eb="18">
      <t>テンプ</t>
    </rPh>
    <phoneticPr fontId="1"/>
  </si>
  <si>
    <t>提出期間　令和５年度分　令和６年４月１日～４月３０日</t>
    <rPh sb="5" eb="7">
      <t>レイワ</t>
    </rPh>
    <rPh sb="8" eb="10">
      <t>ネンド</t>
    </rPh>
    <rPh sb="10" eb="11">
      <t>ブン</t>
    </rPh>
    <rPh sb="12" eb="14">
      <t>レイワ</t>
    </rPh>
    <rPh sb="15" eb="16">
      <t>ネン</t>
    </rPh>
    <rPh sb="17" eb="18">
      <t>ガツ</t>
    </rPh>
    <rPh sb="19" eb="20">
      <t>ニチ</t>
    </rPh>
    <rPh sb="22" eb="23">
      <t>ガツ</t>
    </rPh>
    <rPh sb="25" eb="26">
      <t>ニチ</t>
    </rPh>
    <phoneticPr fontId="1"/>
  </si>
  <si>
    <t>　令和６年度分以降は三原市ホームページで連絡します。</t>
    <rPh sb="1" eb="3">
      <t>レイワ</t>
    </rPh>
    <rPh sb="4" eb="6">
      <t>ネンド</t>
    </rPh>
    <rPh sb="6" eb="7">
      <t>ブン</t>
    </rPh>
    <rPh sb="7" eb="9">
      <t>イコウ</t>
    </rPh>
    <rPh sb="10" eb="13">
      <t>ミハラシ</t>
    </rPh>
    <rPh sb="20" eb="22">
      <t>レンラク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</si>
</sst>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"/>
    <numFmt numFmtId="177" formatCode="#,##0.0;[Red]\-#,##0.0"/>
  </numFmts>
  <fonts count="2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0"/>
      <color theme="1"/>
      <name val="メイリオ"/>
      <family val="3"/>
    </font>
    <font>
      <sz val="10"/>
      <color theme="1"/>
      <name val="メイリオ"/>
      <family val="3"/>
    </font>
    <font>
      <b/>
      <sz val="6"/>
      <color theme="1"/>
      <name val="メイリオ"/>
      <family val="3"/>
    </font>
    <font>
      <sz val="6"/>
      <color theme="1"/>
      <name val="メイリオ"/>
      <family val="3"/>
    </font>
    <font>
      <sz val="10"/>
      <color theme="0"/>
      <name val="メイリオ"/>
      <family val="3"/>
    </font>
    <font>
      <sz val="10"/>
      <color auto="1"/>
      <name val="メイリオ"/>
      <family val="3"/>
    </font>
    <font>
      <sz val="12"/>
      <color auto="1"/>
      <name val="メイリオ"/>
      <family val="3"/>
    </font>
    <font>
      <sz val="12"/>
      <color theme="1"/>
      <name val="メイリオ"/>
      <family val="3"/>
    </font>
    <font>
      <sz val="6"/>
      <color auto="1"/>
      <name val="メイリオ"/>
      <family val="3"/>
    </font>
    <font>
      <sz val="16"/>
      <color theme="1"/>
      <name val="メイリオ"/>
      <family val="3"/>
    </font>
    <font>
      <sz val="9"/>
      <color theme="1"/>
      <name val="メイリオ"/>
      <family val="3"/>
    </font>
    <font>
      <sz val="20"/>
      <color theme="1"/>
      <name val="メイリオ"/>
      <family val="3"/>
    </font>
    <font>
      <sz val="11"/>
      <color theme="1"/>
      <name val="ＭＳ Ｐゴシック"/>
      <family val="3"/>
      <scheme val="minor"/>
    </font>
    <font>
      <b/>
      <sz val="10"/>
      <color auto="1"/>
      <name val="メイリオ"/>
      <family val="3"/>
    </font>
    <font>
      <u/>
      <sz val="11"/>
      <color theme="10"/>
      <name val="ＭＳ Ｐゴシック"/>
      <family val="2"/>
      <scheme val="minor"/>
    </font>
    <font>
      <sz val="10"/>
      <color rgb="FFFF0000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1"/>
      <color theme="1"/>
      <name val="メイリオ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right" vertical="center" wrapText="1"/>
    </xf>
    <xf numFmtId="0" fontId="3" fillId="2" borderId="11" xfId="0" applyFont="1" applyFill="1" applyBorder="1" applyAlignment="1" applyProtection="1">
      <alignment horizontal="righ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right" vertical="center"/>
    </xf>
    <xf numFmtId="0" fontId="9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shrinkToFit="1"/>
    </xf>
    <xf numFmtId="0" fontId="3" fillId="0" borderId="0" xfId="0" applyFont="1" applyProtection="1">
      <alignment vertical="center"/>
    </xf>
    <xf numFmtId="0" fontId="9" fillId="2" borderId="42" xfId="0" applyFont="1" applyFill="1" applyBorder="1" applyAlignment="1" applyProtection="1">
      <alignment horizontal="center" vertical="center"/>
    </xf>
    <xf numFmtId="38" fontId="3" fillId="4" borderId="43" xfId="1" applyFont="1" applyFill="1" applyBorder="1" applyAlignment="1" applyProtection="1">
      <alignment horizontal="right" vertical="center"/>
      <protection locked="0"/>
    </xf>
    <xf numFmtId="38" fontId="3" fillId="4" borderId="44" xfId="1" applyFont="1" applyFill="1" applyBorder="1" applyAlignment="1" applyProtection="1">
      <alignment horizontal="right" vertical="center"/>
      <protection locked="0"/>
    </xf>
    <xf numFmtId="38" fontId="3" fillId="0" borderId="45" xfId="1" applyFont="1" applyBorder="1" applyAlignment="1" applyProtection="1">
      <alignment horizontal="right" vertical="center"/>
    </xf>
    <xf numFmtId="0" fontId="3" fillId="4" borderId="44" xfId="0" applyFont="1" applyFill="1" applyBorder="1" applyAlignment="1" applyProtection="1">
      <alignment horizontal="right" vertical="center"/>
      <protection locked="0"/>
    </xf>
    <xf numFmtId="38" fontId="3" fillId="0" borderId="43" xfId="1" applyFont="1" applyFill="1" applyBorder="1" applyAlignment="1" applyProtection="1">
      <alignment horizontal="right" vertical="center"/>
    </xf>
    <xf numFmtId="38" fontId="15" fillId="3" borderId="46" xfId="1" applyFont="1" applyFill="1" applyBorder="1" applyAlignment="1" applyProtection="1">
      <alignment horizontal="right" vertical="center"/>
    </xf>
    <xf numFmtId="38" fontId="7" fillId="0" borderId="0" xfId="1" applyFont="1" applyFill="1" applyBorder="1" applyProtection="1">
      <alignment vertical="center"/>
    </xf>
    <xf numFmtId="38" fontId="15" fillId="3" borderId="40" xfId="1" applyFont="1" applyFill="1" applyBorder="1" applyAlignment="1" applyProtection="1">
      <alignment horizontal="right" vertical="center"/>
    </xf>
    <xf numFmtId="38" fontId="15" fillId="3" borderId="41" xfId="1" applyFont="1" applyFill="1" applyBorder="1" applyAlignment="1" applyProtection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vertical="center"/>
    </xf>
    <xf numFmtId="0" fontId="3" fillId="4" borderId="51" xfId="0" applyFont="1" applyFill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38" fontId="7" fillId="0" borderId="14" xfId="1" applyFont="1" applyFill="1" applyBorder="1" applyAlignment="1" applyProtection="1">
      <alignment vertical="center"/>
    </xf>
    <xf numFmtId="0" fontId="3" fillId="0" borderId="5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center" vertical="center" shrinkToFit="1"/>
    </xf>
    <xf numFmtId="38" fontId="3" fillId="0" borderId="55" xfId="1" applyFont="1" applyFill="1" applyBorder="1" applyAlignment="1" applyProtection="1">
      <alignment horizontal="center" vertical="center"/>
    </xf>
    <xf numFmtId="38" fontId="3" fillId="0" borderId="56" xfId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right" vertical="center"/>
    </xf>
    <xf numFmtId="0" fontId="3" fillId="0" borderId="58" xfId="0" applyFont="1" applyBorder="1" applyAlignment="1">
      <alignment horizontal="center" vertical="center"/>
    </xf>
    <xf numFmtId="9" fontId="12" fillId="0" borderId="59" xfId="2" applyFont="1" applyBorder="1" applyAlignment="1" applyProtection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2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9" fontId="12" fillId="0" borderId="62" xfId="2" applyFont="1" applyBorder="1" applyAlignment="1" applyProtection="1">
      <alignment horizontal="center" vertical="center"/>
    </xf>
    <xf numFmtId="0" fontId="3" fillId="0" borderId="63" xfId="0" quotePrefix="1" applyFont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3" fillId="4" borderId="51" xfId="0" applyFont="1" applyFill="1" applyBorder="1" applyAlignment="1" applyProtection="1">
      <alignment horizontal="center" vertical="top"/>
      <protection locked="0"/>
    </xf>
    <xf numFmtId="0" fontId="3" fillId="4" borderId="66" xfId="0" applyFont="1" applyFill="1" applyBorder="1" applyAlignment="1" applyProtection="1">
      <alignment horizontal="center" vertical="top"/>
      <protection locked="0"/>
    </xf>
    <xf numFmtId="0" fontId="16" fillId="4" borderId="56" xfId="3" applyFill="1" applyBorder="1" applyAlignment="1" applyProtection="1">
      <alignment horizontal="center" vertical="center"/>
      <protection locked="0"/>
    </xf>
    <xf numFmtId="176" fontId="3" fillId="0" borderId="67" xfId="1" applyNumberFormat="1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76" fontId="2" fillId="0" borderId="40" xfId="1" applyNumberFormat="1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38" fontId="3" fillId="0" borderId="44" xfId="1" applyFont="1" applyBorder="1" applyAlignment="1" applyProtection="1">
      <alignment horizontal="right" vertical="center"/>
    </xf>
    <xf numFmtId="177" fontId="3" fillId="0" borderId="44" xfId="1" applyNumberFormat="1" applyFont="1" applyBorder="1" applyAlignment="1" applyProtection="1">
      <alignment horizontal="right" vertical="center"/>
    </xf>
    <xf numFmtId="0" fontId="3" fillId="0" borderId="44" xfId="0" applyFont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horizontal="right" vertical="center"/>
    </xf>
    <xf numFmtId="38" fontId="15" fillId="0" borderId="46" xfId="0" applyNumberFormat="1" applyFont="1" applyFill="1" applyBorder="1" applyAlignment="1">
      <alignment horizontal="right" vertical="center"/>
    </xf>
    <xf numFmtId="38" fontId="15" fillId="0" borderId="69" xfId="0" applyNumberFormat="1" applyFont="1" applyFill="1" applyBorder="1" applyAlignment="1">
      <alignment horizontal="center" vertical="center"/>
    </xf>
    <xf numFmtId="38" fontId="2" fillId="3" borderId="21" xfId="1" applyFont="1" applyFill="1" applyBorder="1" applyAlignment="1">
      <alignment horizontal="right" vertical="center"/>
    </xf>
    <xf numFmtId="38" fontId="2" fillId="3" borderId="46" xfId="1" applyFont="1" applyFill="1" applyBorder="1" applyAlignment="1" applyProtection="1">
      <alignment horizontal="right" vertical="center"/>
    </xf>
    <xf numFmtId="38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Protection="1">
      <alignment vertical="center"/>
    </xf>
    <xf numFmtId="0" fontId="3" fillId="4" borderId="70" xfId="0" applyFont="1" applyFill="1" applyBorder="1" applyAlignment="1" applyProtection="1">
      <alignment horizontal="center" vertical="top"/>
      <protection locked="0"/>
    </xf>
    <xf numFmtId="0" fontId="3" fillId="4" borderId="71" xfId="0" applyFont="1" applyFill="1" applyBorder="1" applyAlignment="1" applyProtection="1">
      <alignment horizontal="center" vertical="top"/>
      <protection locked="0"/>
    </xf>
    <xf numFmtId="0" fontId="16" fillId="4" borderId="72" xfId="3" applyFill="1" applyBorder="1" applyAlignment="1" applyProtection="1">
      <alignment horizontal="center" vertical="center"/>
      <protection locked="0"/>
    </xf>
    <xf numFmtId="0" fontId="9" fillId="2" borderId="73" xfId="0" applyFont="1" applyFill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/>
    </xf>
    <xf numFmtId="0" fontId="3" fillId="3" borderId="77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3" borderId="7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>
      <alignment vertical="center"/>
    </xf>
    <xf numFmtId="0" fontId="17" fillId="0" borderId="0" xfId="0" applyFont="1" applyFill="1">
      <alignment vertical="center"/>
    </xf>
    <xf numFmtId="9" fontId="3" fillId="0" borderId="0" xfId="0" applyNumberFormat="1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>
      <alignment vertical="center"/>
    </xf>
    <xf numFmtId="9" fontId="6" fillId="0" borderId="0" xfId="2" applyFont="1" applyFill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38" fontId="7" fillId="0" borderId="13" xfId="1" applyFont="1" applyFill="1" applyBorder="1" applyAlignment="1" applyProtection="1">
      <alignment horizontal="right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right" vertical="center"/>
    </xf>
    <xf numFmtId="9" fontId="12" fillId="0" borderId="81" xfId="2" applyFont="1" applyBorder="1" applyAlignment="1" applyProtection="1">
      <alignment horizontal="center" vertical="center"/>
    </xf>
    <xf numFmtId="0" fontId="3" fillId="0" borderId="82" xfId="0" quotePrefix="1" applyFont="1" applyBorder="1" applyAlignment="1">
      <alignment horizontal="center" vertical="center"/>
    </xf>
    <xf numFmtId="9" fontId="12" fillId="0" borderId="83" xfId="2" applyFont="1" applyBorder="1" applyAlignment="1" applyProtection="1">
      <alignment horizontal="center" vertical="center"/>
    </xf>
    <xf numFmtId="0" fontId="3" fillId="0" borderId="84" xfId="0" quotePrefix="1" applyFont="1" applyBorder="1" applyAlignment="1">
      <alignment horizontal="center" vertical="center"/>
    </xf>
    <xf numFmtId="176" fontId="3" fillId="0" borderId="67" xfId="1" applyNumberFormat="1" applyFont="1" applyFill="1" applyBorder="1" applyAlignment="1" applyProtection="1">
      <alignment horizontal="right" vertical="center"/>
    </xf>
    <xf numFmtId="0" fontId="7" fillId="0" borderId="68" xfId="0" applyFont="1" applyFill="1" applyBorder="1" applyAlignment="1">
      <alignment horizontal="right" vertical="center"/>
    </xf>
    <xf numFmtId="176" fontId="2" fillId="0" borderId="40" xfId="1" applyNumberFormat="1" applyFont="1" applyFill="1" applyBorder="1" applyAlignment="1" applyProtection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3" fillId="0" borderId="85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0" fontId="2" fillId="3" borderId="63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2" fillId="3" borderId="88" xfId="0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Protection="1">
      <alignment vertical="center"/>
      <protection locked="0"/>
    </xf>
  </cellXfs>
  <cellStyles count="4">
    <cellStyle name="標準" xfId="0" builtinId="0"/>
    <cellStyle name="桁区切り" xfId="1" builtinId="6"/>
    <cellStyle name="パーセント" xfId="2" builtinId="5"/>
    <cellStyle name="ハイパーリンク" xfId="3" builtinId="8"/>
  </cellStyles>
  <tableStyles count="0" defaultTableStyle="TableStyleMedium2" defaultPivotStyle="PivotStyleLight16"/>
  <colors>
    <mruColors>
      <color rgb="FFCCFFCC"/>
      <color rgb="FFCCFFFF"/>
      <color rgb="FF0000FF"/>
      <color rgb="FFFFFFCC"/>
      <color rgb="FFFF990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_rels/chart2.xml.rels><?xml version="1.0" encoding="UTF-8"?><Relationships xmlns="http://schemas.openxmlformats.org/package/2006/relationships"><Relationship Id="rId1" Type="http://schemas.microsoft.com/office/2011/relationships/chartColorStyle" Target="colors2.xml" /><Relationship Id="rId2" Type="http://schemas.microsoft.com/office/2011/relationships/chartStyle" Target="style2.xml" /></Relationships>
</file>

<file path=xl/charts/_rels/chart3.xml.rels><?xml version="1.0" encoding="UTF-8"?><Relationships xmlns="http://schemas.openxmlformats.org/package/2006/relationships"><Relationship Id="rId1" Type="http://schemas.microsoft.com/office/2011/relationships/chartColorStyle" Target="colors3.xml" /><Relationship Id="rId2" Type="http://schemas.microsoft.com/office/2011/relationships/chartStyle" Target="style3.xml" /></Relationships>
</file>

<file path=xl/charts/_rels/chart4.xml.rels><?xml version="1.0" encoding="UTF-8"?><Relationships xmlns="http://schemas.openxmlformats.org/package/2006/relationships"><Relationship Id="rId1" Type="http://schemas.microsoft.com/office/2011/relationships/chartColorStyle" Target="colors4.xml" /><Relationship Id="rId2" Type="http://schemas.microsoft.com/office/2011/relationships/chartStyle" Target="style4.xml" /></Relationships>
</file>

<file path=xl/charts/_rels/chart5.xml.rels><?xml version="1.0" encoding="UTF-8"?><Relationships xmlns="http://schemas.openxmlformats.org/package/2006/relationships"><Relationship Id="rId1" Type="http://schemas.microsoft.com/office/2011/relationships/chartColorStyle" Target="colors5.xml" /><Relationship Id="rId2" Type="http://schemas.microsoft.com/office/2011/relationships/chartStyle" Target="style5.xml" /></Relationships>
</file>

<file path=xl/charts/_rels/chart6.xml.rels><?xml version="1.0" encoding="UTF-8"?><Relationships xmlns="http://schemas.openxmlformats.org/package/2006/relationships"><Relationship Id="rId1" Type="http://schemas.microsoft.com/office/2011/relationships/chartColorStyle" Target="colors6.xml" /><Relationship Id="rId2" Type="http://schemas.microsoft.com/office/2011/relationships/chartStyle" Target="style6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defRPr>
            </a:pPr>
            <a:r>
              <a: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年間排出量内訳</a:t>
            </a:r>
            <a:r>
              <a:rPr lang="en-US" alt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(</a:t>
            </a:r>
            <a:r>
              <a: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売電除く</a:t>
            </a:r>
            <a:r>
              <a:rPr lang="en-US" alt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)</a:t>
            </a:r>
            <a:endParaRPr lang="ja-JP" altLang="en-US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endParaRPr>
          </a:p>
        </c:rich>
      </c:tx>
      <c:layout>
        <c:manualLayout>
          <c:xMode val="edge"/>
          <c:yMode val="edge"/>
          <c:x val="0.13319269053632446"/>
          <c:y val="1.3448510112706501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630803150106577"/>
          <c:y val="0.19106922550642741"/>
          <c:w val="0.72341794240629564"/>
          <c:h val="0.56884179148388747"/>
        </c:manualLayout>
      </c:layout>
      <c:pieChart>
        <c:varyColors val="1"/>
        <c:ser>
          <c:idx val="0"/>
          <c:order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2694231984898541"/>
                  <c:y val="-3.44974825986631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1"/>
              <c:layout>
                <c:manualLayout>
                  <c:x val="2.5729517755198297e-002"/>
                  <c:y val="-1.13535908918701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60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60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4"/>
              <c:layout>
                <c:manualLayout>
                  <c:x val="0.16223891587905914"/>
                  <c:y val="-3.40989360063392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  <c15:layout>
                    <c:manualLayout>
                      <c:w val="0.29418525693999853"/>
                      <c:h val="0.1047305877014156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lIns="360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/>
                    <a:ea typeface="メイリオ"/>
                    <a:cs typeface="+mn-cs"/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>
                  <a:prstGeom prst="rect">
                    <a:avLst/>
                  </a:prstGeom>
                  <a:noFill/>
                  <a:ln>
                    <a:noFill/>
                  </a:ln>
                  <a:effectLst/>
                </c15:spPr>
              </c:ext>
            </c:extLst>
          </c:dLbls>
          <c:cat>
            <c:strRef>
              <c:f>(今年!$C$8,今年!$C$14,今年!$C$17,今年!$C$20,今年!$C$23)</c:f>
              <c:strCache>
                <c:ptCount val="5"/>
                <c:pt idx="0">
                  <c:v>電気</c:v>
                </c:pt>
                <c:pt idx="1">
                  <c:v>ガス</c:v>
                </c:pt>
                <c:pt idx="2">
                  <c:v>灯油</c:v>
                </c:pt>
                <c:pt idx="3">
                  <c:v>水道</c:v>
                </c:pt>
                <c:pt idx="4">
                  <c:v>自動車燃料</c:v>
                </c:pt>
              </c:strCache>
            </c:strRef>
          </c:cat>
          <c:val>
            <c:numRef>
              <c:f>(今年!$T$10,今年!$T$16,今年!$T$19,今年!$T$22,今年!$T$25)</c:f>
              <c:numCache>
                <c:formatCode>#,##0;[Red]\-#,##0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58279485515317e-003"/>
          <c:y val="0.83510531238051977"/>
          <c:w val="0.99752834410289692"/>
          <c:h val="0.13409757591973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CO</a:t>
            </a:r>
            <a:r>
              <a:rPr lang="en-US" altLang="ja-JP" sz="1000" b="0" i="0" u="none" strike="noStrike" kern="1200" spc="0" baseline="-2500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2</a:t>
            </a: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排出量（月ごと）</a:t>
            </a:r>
            <a:endParaRPr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4356971311818192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30218634458548"/>
          <c:y val="6.8518518518518506e-002"/>
          <c:w val="0.85174090583848339"/>
          <c:h val="0.68621133581031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今年!$C$8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今年!$H$10:$S$10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今年!$C$14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今年!$H$16:$S$16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今年!$C$17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今年!$H$19:$S$19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今年!$C$20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今年!$H$22:$S$22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今年!$C$23</c:f>
              <c:strCache>
                <c:ptCount val="1"/>
                <c:pt idx="0">
                  <c:v>自動車燃料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今年!$H$25:$S$25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lineChart>
        <c:grouping val="standard"/>
        <c:varyColors val="0"/>
        <c:ser>
          <c:idx val="5"/>
          <c:order val="5"/>
          <c:tx>
            <c:v>実質排出量</c:v>
          </c:tx>
          <c:spPr>
            <a:noFill/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今年!$H$27:$S$27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CO</a:t>
                </a:r>
                <a:r>
                  <a:rPr lang="en-US" altLang="ja-JP" sz="900" b="0" i="0" u="none" strike="noStrike" kern="1200" baseline="-25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2</a:t>
                </a:r>
                <a:r>
                  <a:rPr lang="ja-JP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排出量</a:t>
                </a: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(kg)</a:t>
                </a:r>
                <a:endParaRPr lang="ja-JP" alt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メイリオ"/>
                  <a:ea typeface="メイリオ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0115673368564"/>
          <c:y val="0.86028498598064529"/>
          <c:w val="0.85989885012429434"/>
          <c:h val="7.505773429406562e-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家庭部門（電気・ガス・水道）の</a:t>
            </a:r>
            <a:r>
              <a:rPr lang="en-US" alt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CO</a:t>
            </a:r>
            <a:r>
              <a:rPr lang="en-US" altLang="ja-JP" sz="1000" b="0" i="0" u="none" strike="noStrike" kern="1200" spc="0" baseline="-2500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2</a:t>
            </a: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排出量（月ごと）と目標値</a:t>
            </a:r>
            <a:endParaRPr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79317663767365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30218634458548"/>
          <c:y val="6.8518518518518506e-002"/>
          <c:w val="0.85174090583848339"/>
          <c:h val="0.68621133581031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今年!$C$8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今年!$H$10:$S$10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今年!$C$14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今年!$H$16:$S$16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今年!$C$17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今年!$H$19:$S$19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lineChart>
        <c:grouping val="standard"/>
        <c:varyColors val="0"/>
        <c:ser>
          <c:idx val="5"/>
          <c:order val="3"/>
          <c:tx>
            <c:v>目標(三原市平均)</c:v>
          </c:tx>
          <c:spPr>
            <a:noFill/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今年!$H$31:$S$31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4"/>
          <c:tx>
            <c:v>2030目標(46%)削減</c:v>
          </c:tx>
          <c:spPr>
            <a:noFill/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今年!$H$32:$S$32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CO</a:t>
                </a:r>
                <a:r>
                  <a:rPr lang="en-US" altLang="ja-JP" sz="900" b="0" i="0" u="none" strike="noStrike" kern="1200" baseline="-25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2</a:t>
                </a:r>
                <a:r>
                  <a:rPr lang="ja-JP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排出量</a:t>
                </a: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(kg)</a:t>
                </a:r>
                <a:endParaRPr lang="ja-JP" alt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メイリオ"/>
                  <a:ea typeface="メイリオ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32258728449725"/>
          <c:y val="0.86028498598064529"/>
          <c:w val="0.89585972010628145"/>
          <c:h val="0.13971513619594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defRPr>
            </a:pPr>
            <a:r>
              <a: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年間排出量内訳</a:t>
            </a:r>
            <a:r>
              <a:rPr lang="en-US" alt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(</a:t>
            </a:r>
            <a:r>
              <a:rPr lang="ja-JP" altLang="en-US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売電除く</a:t>
            </a:r>
            <a:r>
              <a:rPr lang="en-US" alt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)</a:t>
            </a:r>
            <a:endParaRPr lang="ja-JP" altLang="en-US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endParaRPr>
          </a:p>
        </c:rich>
      </c:tx>
      <c:layout>
        <c:manualLayout>
          <c:xMode val="edge"/>
          <c:yMode val="edge"/>
          <c:x val="0.13319272590926134"/>
          <c:y val="1.3448487857936677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630803150106577"/>
          <c:y val="0.19106922550642741"/>
          <c:w val="0.72341794240629564"/>
          <c:h val="0.56884179148388747"/>
        </c:manualLayout>
      </c:layout>
      <c:pieChart>
        <c:varyColors val="1"/>
        <c:ser>
          <c:idx val="0"/>
          <c:order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2694231984898541"/>
                  <c:y val="-3.44974825986631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1"/>
              <c:layout>
                <c:manualLayout>
                  <c:x val="2.5729517755198297e-002"/>
                  <c:y val="-1.13535908918701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60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60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</c:ext>
              </c:extLst>
            </c:dLbl>
            <c:dLbl>
              <c:idx val="4"/>
              <c:layout>
                <c:manualLayout>
                  <c:x val="0.16223891587905914"/>
                  <c:y val="-3.40989360063392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メイリオ"/>
                      <a:ea typeface="メイリオ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</c15:spPr>
                  <c15:layout>
                    <c:manualLayout>
                      <c:w val="0.29418525693999853"/>
                      <c:h val="0.1047305877014156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lIns="360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/>
                    <a:ea typeface="メイリオ"/>
                    <a:cs typeface="+mn-cs"/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>
                  <a:prstGeom prst="rect">
                    <a:avLst/>
                  </a:prstGeom>
                  <a:noFill/>
                  <a:ln>
                    <a:noFill/>
                  </a:ln>
                  <a:effectLst/>
                </c15:spPr>
              </c:ext>
            </c:extLst>
          </c:dLbls>
          <c:cat>
            <c:strRef>
              <c:f>(昨年!$C$8,昨年!$C$14,昨年!$C$17,昨年!$C$20,昨年!$C$23)</c:f>
              <c:strCache>
                <c:ptCount val="5"/>
                <c:pt idx="0">
                  <c:v>電気</c:v>
                </c:pt>
                <c:pt idx="1">
                  <c:v>ガス</c:v>
                </c:pt>
                <c:pt idx="2">
                  <c:v>灯油</c:v>
                </c:pt>
                <c:pt idx="3">
                  <c:v>水道</c:v>
                </c:pt>
                <c:pt idx="4">
                  <c:v>自動車燃料</c:v>
                </c:pt>
              </c:strCache>
            </c:strRef>
          </c:cat>
          <c:val>
            <c:numRef>
              <c:f>(昨年!$T$10,昨年!$T$16,昨年!$T$19,昨年!$T$22,昨年!$T$25)</c:f>
              <c:numCache>
                <c:formatCode>#,##0;[Red]\-#,##0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58279485515317e-003"/>
          <c:y val="0.83510531238051977"/>
          <c:w val="0.99752834410289692"/>
          <c:h val="0.13409757591973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CO</a:t>
            </a:r>
            <a:r>
              <a:rPr lang="en-US" altLang="ja-JP" sz="1000" b="0" i="0" u="none" strike="noStrike" kern="1200" spc="0" baseline="-2500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2</a:t>
            </a: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排出量（月ごと）</a:t>
            </a:r>
            <a:endParaRPr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4356973248994405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30218634458548"/>
          <c:y val="6.8518518518518506e-002"/>
          <c:w val="0.85174090583848339"/>
          <c:h val="0.68621133581031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昨年!$C$8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昨年!$H$10:$S$10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昨年!$C$14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昨年!$H$16:$S$16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昨年!$C$17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昨年!$H$19:$S$19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昨年!$C$20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昨年!$H$22:$S$22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昨年!$C$23</c:f>
              <c:strCache>
                <c:ptCount val="1"/>
                <c:pt idx="0">
                  <c:v>自動車燃料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昨年!$H$25:$S$25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lineChart>
        <c:grouping val="standard"/>
        <c:varyColors val="0"/>
        <c:ser>
          <c:idx val="5"/>
          <c:order val="5"/>
          <c:tx>
            <c:v>実質排出量</c:v>
          </c:tx>
          <c:spPr>
            <a:noFill/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昨年!$H$27:$S$27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CO</a:t>
                </a:r>
                <a:r>
                  <a:rPr lang="en-US" altLang="ja-JP" sz="900" b="0" i="0" u="none" strike="noStrike" kern="1200" baseline="-25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2</a:t>
                </a:r>
                <a:r>
                  <a:rPr lang="ja-JP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排出量</a:t>
                </a: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(kg)</a:t>
                </a:r>
                <a:endParaRPr lang="ja-JP" alt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メイリオ"/>
                  <a:ea typeface="メイリオ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0115673368564"/>
          <c:y val="0.86028498598064529"/>
          <c:w val="0.85989885012429434"/>
          <c:h val="7.505773429406562e-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家庭部門（電気・ガス・水道）の</a:t>
            </a:r>
            <a:r>
              <a:rPr lang="en-US" alt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CO</a:t>
            </a:r>
            <a:r>
              <a:rPr lang="en-US" altLang="ja-JP" sz="1000" b="0" i="0" u="none" strike="noStrike" kern="1200" spc="0" baseline="-2500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2</a:t>
            </a:r>
            <a:r>
              <a:rPr lang="ja-JP" altLang="en-U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/>
                <a:ea typeface="メイリオ"/>
                <a:cs typeface="+mn-cs"/>
              </a:rPr>
              <a:t>月別排出（月ごと）と目標値</a:t>
            </a:r>
            <a:endParaRPr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6971809224294057"/>
          <c:y val="1.5005261166678489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30218634458548"/>
          <c:y val="6.8518518518518506e-002"/>
          <c:w val="0.85174090583848339"/>
          <c:h val="0.68621133581031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昨年!$C$8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昨年!$H$7:$S$7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昨年!$H$10:$S$10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昨年!$C$14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昨年!$H$7:$S$7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昨年!$H$16:$S$16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昨年!$C$17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昨年!$H$7:$S$7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昨年!$H$19:$S$19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lineChart>
        <c:grouping val="standard"/>
        <c:varyColors val="0"/>
        <c:ser>
          <c:idx val="5"/>
          <c:order val="3"/>
          <c:tx>
            <c:v>目標(三原市平均)</c:v>
          </c:tx>
          <c:spPr>
            <a:noFill/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今年!$H$7:$S$7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昨年!$H$31:$S$31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4"/>
          <c:tx>
            <c:v>2030目標(46%)削減</c:v>
          </c:tx>
          <c:spPr>
            <a:noFill/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txPr>
              <a:bodyPr rot="0" spcFirstLastPara="1" vertOverflow="ellipsis" wrap="square" anchor="ctr" anchorCtr="1">
                <a:spAutoFit/>
              </a:bodyPr>
              <a:lstStyle/>
              <a:p>
                <a:pPr algn="ctr" rtl="0">
                  <a:defRPr lang="ja-JP" altLang="en-US"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昨年!$H$32:$S$32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CO</a:t>
                </a:r>
                <a:r>
                  <a:rPr lang="en-US" altLang="ja-JP" sz="900" b="0" i="0" u="none" strike="noStrike" kern="1200" baseline="-25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2</a:t>
                </a:r>
                <a:r>
                  <a:rPr lang="ja-JP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排出量</a:t>
                </a:r>
                <a:r>
                  <a:rPr lang="en-US" alt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メイリオ"/>
                    <a:ea typeface="メイリオ"/>
                    <a:cs typeface="+mn-cs"/>
                  </a:rPr>
                  <a:t>(kg)</a:t>
                </a:r>
                <a:endParaRPr lang="ja-JP" alt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メイリオ"/>
                  <a:ea typeface="メイリオ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32258728449725"/>
          <c:y val="0.86028498598064529"/>
          <c:w val="0.89585972010628145"/>
          <c:h val="0.13971513619594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/>
              <a:ea typeface="メイリオ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a="http://schemas.openxmlformats.org/drawingml/2006/main" xmlns:cs="http://schemas.microsoft.com/office/drawing/2012/chartStyle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D25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13.xml><?xml version="1.0" encoding="utf-8"?>
<formControlPr xmlns="http://schemas.microsoft.com/office/spreadsheetml/2009/9/main" objectType="Radio" checked="Checked" firstButton="1" fmlaLink="D25" lockText="1" noThreeD="1"/>
</file>

<file path=xl/ctrlProps/ctrlProp14.xml><?xml version="1.0" encoding="utf-8"?>
<formControlPr xmlns="http://schemas.microsoft.com/office/spreadsheetml/2009/9/main" objectType="Radio" checked="Checked" firstButton="1" fmlaLink="D16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lockText="1" noThreeD="1"/>
</file>

<file path=xl/ctrlProps/ctrlProp18.xml><?xml version="1.0" encoding="utf-8"?>
<formControlPr xmlns="http://schemas.microsoft.com/office/spreadsheetml/2009/9/main" objectType="GBox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Radio" checked="Checked" firstButton="1" fmlaLink="D16" lockText="1" noThreeD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6.png" /><Relationship Id="rId4" Type="http://schemas.openxmlformats.org/officeDocument/2006/relationships/chart" Target="../charts/chart3.xml" /><Relationship Id="rId5" Type="http://schemas.openxmlformats.org/officeDocument/2006/relationships/image" Target="../media/image7.png" /><Relationship Id="rId6" Type="http://schemas.openxmlformats.org/officeDocument/2006/relationships/image" Target="../media/image8.png" /><Relationship Id="rId7" Type="http://schemas.openxmlformats.org/officeDocument/2006/relationships/image" Target="../media/image9.png" /><Relationship Id="rId8" Type="http://schemas.openxmlformats.org/officeDocument/2006/relationships/image" Target="../media/image10.png" /><Relationship Id="rId9" Type="http://schemas.openxmlformats.org/officeDocument/2006/relationships/image" Target="../media/image11.png" /><Relationship Id="rId10" Type="http://schemas.openxmlformats.org/officeDocument/2006/relationships/image" Target="../media/image12.emf" /><Relationship Id="rId11" Type="http://schemas.openxmlformats.org/officeDocument/2006/relationships/image" Target="../media/image13.emf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4.xml" /><Relationship Id="rId2" Type="http://schemas.openxmlformats.org/officeDocument/2006/relationships/chart" Target="../charts/chart5.xml" /><Relationship Id="rId3" Type="http://schemas.openxmlformats.org/officeDocument/2006/relationships/image" Target="../media/image6.png" /><Relationship Id="rId4" Type="http://schemas.openxmlformats.org/officeDocument/2006/relationships/chart" Target="../charts/chart6.xml" /><Relationship Id="rId5" Type="http://schemas.openxmlformats.org/officeDocument/2006/relationships/image" Target="../media/image7.png" /><Relationship Id="rId6" Type="http://schemas.openxmlformats.org/officeDocument/2006/relationships/image" Target="../media/image8.png" /><Relationship Id="rId7" Type="http://schemas.openxmlformats.org/officeDocument/2006/relationships/image" Target="../media/image9.png" /><Relationship Id="rId8" Type="http://schemas.openxmlformats.org/officeDocument/2006/relationships/image" Target="../media/image10.png" /><Relationship Id="rId9" Type="http://schemas.openxmlformats.org/officeDocument/2006/relationships/image" Target="../media/image11.png" /><Relationship Id="rId10" Type="http://schemas.openxmlformats.org/officeDocument/2006/relationships/image" Target="../media/image14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2.emf" /><Relationship Id="rId2" Type="http://schemas.openxmlformats.org/officeDocument/2006/relationships/image" Target="../media/image13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4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</xdr:col>
      <xdr:colOff>435610</xdr:colOff>
      <xdr:row>7</xdr:row>
      <xdr:rowOff>38100</xdr:rowOff>
    </xdr:from>
    <xdr:to xmlns:xdr="http://schemas.openxmlformats.org/drawingml/2006/spreadsheetDrawing">
      <xdr:col>24</xdr:col>
      <xdr:colOff>565150</xdr:colOff>
      <xdr:row>63</xdr:row>
      <xdr:rowOff>36195</xdr:rowOff>
    </xdr:to>
    <xdr:pic macro=""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4490" y="1440180"/>
          <a:ext cx="12473940" cy="9424035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20</xdr:col>
      <xdr:colOff>467995</xdr:colOff>
      <xdr:row>0</xdr:row>
      <xdr:rowOff>152400</xdr:rowOff>
    </xdr:from>
    <xdr:to xmlns:xdr="http://schemas.openxmlformats.org/drawingml/2006/spreadsheetDrawing">
      <xdr:col>25</xdr:col>
      <xdr:colOff>163195</xdr:colOff>
      <xdr:row>7</xdr:row>
      <xdr:rowOff>54610</xdr:rowOff>
    </xdr:to>
    <xdr:sp macro="" textlink="">
      <xdr:nvSpPr>
        <xdr:cNvPr id="4" name="四角形吹き出し 3"/>
        <xdr:cNvSpPr/>
      </xdr:nvSpPr>
      <xdr:spPr>
        <a:xfrm>
          <a:off x="12812395" y="152400"/>
          <a:ext cx="2781300" cy="1304290"/>
        </a:xfrm>
        <a:prstGeom prst="wedgeRectCallout">
          <a:avLst>
            <a:gd name="adj1" fmla="val -20776"/>
            <a:gd name="adj2" fmla="val 606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0">
              <a:latin typeface="メイリオ"/>
              <a:ea typeface="メイリオ"/>
            </a:rPr>
            <a:t>Excel</a:t>
          </a:r>
          <a:r>
            <a:rPr kumimoji="1" lang="ja-JP" altLang="en-US" sz="1050" b="0">
              <a:latin typeface="メイリオ"/>
              <a:ea typeface="メイリオ"/>
            </a:rPr>
            <a:t>ファイル以外で持参・郵送で</a:t>
          </a:r>
          <a:endParaRPr kumimoji="1" lang="en-US" altLang="ja-JP" sz="1050" b="0">
            <a:latin typeface="メイリオ"/>
            <a:ea typeface="メイリオ"/>
          </a:endParaRPr>
        </a:p>
        <a:p>
          <a:pPr algn="l"/>
          <a:r>
            <a:rPr kumimoji="1" lang="ja-JP" altLang="en-US" sz="1050" b="0">
              <a:latin typeface="メイリオ"/>
              <a:ea typeface="メイリオ"/>
            </a:rPr>
            <a:t>提出される場合は黄色塗りつぶし部分に</a:t>
          </a:r>
          <a:endParaRPr kumimoji="1" lang="en-US" altLang="ja-JP" sz="1050" b="0">
            <a:latin typeface="メイリオ"/>
            <a:ea typeface="メイリオ"/>
          </a:endParaRPr>
        </a:p>
        <a:p>
          <a:pPr algn="l"/>
          <a:r>
            <a:rPr kumimoji="1" lang="ja-JP" altLang="en-US" sz="1050">
              <a:latin typeface="メイリオ"/>
              <a:ea typeface="メイリオ"/>
            </a:rPr>
            <a:t>入力してください</a:t>
          </a:r>
          <a:endParaRPr kumimoji="1" lang="en-US" altLang="ja-JP" sz="1050">
            <a:latin typeface="メイリオ"/>
            <a:ea typeface="メイリオ"/>
          </a:endParaRPr>
        </a:p>
        <a:p>
          <a:pPr algn="l"/>
          <a:r>
            <a:rPr kumimoji="1" lang="ja-JP" altLang="en-US" sz="1050">
              <a:latin typeface="メイリオ"/>
              <a:ea typeface="メイリオ"/>
            </a:rPr>
            <a:t>その他の場合は記入不要です</a:t>
          </a:r>
          <a:r>
            <a:rPr kumimoji="1" lang="ja-JP" altLang="en-US" sz="1000">
              <a:latin typeface="メイリオ"/>
              <a:ea typeface="メイリオ"/>
            </a:rPr>
            <a:t>。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424815</xdr:colOff>
      <xdr:row>2</xdr:row>
      <xdr:rowOff>28575</xdr:rowOff>
    </xdr:from>
    <xdr:to xmlns:xdr="http://schemas.openxmlformats.org/drawingml/2006/spreadsheetDrawing">
      <xdr:col>15</xdr:col>
      <xdr:colOff>359410</xdr:colOff>
      <xdr:row>6</xdr:row>
      <xdr:rowOff>142240</xdr:rowOff>
    </xdr:to>
    <xdr:sp macro="" textlink="">
      <xdr:nvSpPr>
        <xdr:cNvPr id="5" name="四角形吹き出し 4"/>
        <xdr:cNvSpPr/>
      </xdr:nvSpPr>
      <xdr:spPr>
        <a:xfrm>
          <a:off x="7214235" y="440055"/>
          <a:ext cx="2403475" cy="898525"/>
        </a:xfrm>
        <a:prstGeom prst="wedgeRectCallout">
          <a:avLst>
            <a:gd name="adj1" fmla="val 36979"/>
            <a:gd name="adj2" fmla="val 7933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latin typeface="メイリオ"/>
              <a:ea typeface="メイリオ"/>
            </a:rPr>
            <a:t>世帯人数を記入してください。</a:t>
          </a:r>
          <a:endParaRPr kumimoji="1" lang="en-US" altLang="ja-JP" sz="1000" b="0">
            <a:latin typeface="メイリオ"/>
            <a:ea typeface="メイリオ"/>
          </a:endParaRPr>
        </a:p>
        <a:p>
          <a:pPr algn="l"/>
          <a:r>
            <a:rPr kumimoji="1" lang="ja-JP" altLang="en-US" sz="1000" b="0">
              <a:latin typeface="メイリオ"/>
              <a:ea typeface="メイリオ"/>
            </a:rPr>
            <a:t>三原市の世帯の月当たりの平均排出と</a:t>
          </a:r>
          <a:endParaRPr kumimoji="1" lang="en-US" altLang="ja-JP" sz="1000" b="0">
            <a:latin typeface="メイリオ"/>
            <a:ea typeface="メイリオ"/>
          </a:endParaRPr>
        </a:p>
        <a:p>
          <a:pPr algn="l"/>
          <a:r>
            <a:rPr kumimoji="1" lang="en-US" altLang="ja-JP" sz="1000" b="0">
              <a:latin typeface="メイリオ"/>
              <a:ea typeface="メイリオ"/>
            </a:rPr>
            <a:t>2030</a:t>
          </a:r>
          <a:r>
            <a:rPr kumimoji="1" lang="ja-JP" altLang="en-US" sz="1000" b="0">
              <a:latin typeface="メイリオ"/>
              <a:ea typeface="メイリオ"/>
            </a:rPr>
            <a:t>年の目標排出量を表示します。</a:t>
          </a:r>
          <a:endParaRPr kumimoji="1" lang="en-US" altLang="ja-JP" sz="1000" b="0"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239395</xdr:colOff>
      <xdr:row>18</xdr:row>
      <xdr:rowOff>10795</xdr:rowOff>
    </xdr:from>
    <xdr:to xmlns:xdr="http://schemas.openxmlformats.org/drawingml/2006/spreadsheetDrawing">
      <xdr:col>4</xdr:col>
      <xdr:colOff>381000</xdr:colOff>
      <xdr:row>27</xdr:row>
      <xdr:rowOff>10795</xdr:rowOff>
    </xdr:to>
    <xdr:sp macro="" textlink="">
      <xdr:nvSpPr>
        <xdr:cNvPr id="7" name="四角形吹き出し 6"/>
        <xdr:cNvSpPr/>
      </xdr:nvSpPr>
      <xdr:spPr>
        <a:xfrm>
          <a:off x="239395" y="3295015"/>
          <a:ext cx="2610485" cy="1508760"/>
        </a:xfrm>
        <a:prstGeom prst="wedgeRectCallout">
          <a:avLst>
            <a:gd name="adj1" fmla="val 70623"/>
            <a:gd name="adj2" fmla="val 261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/>
              <a:ea typeface="メイリオ"/>
            </a:rPr>
            <a:t>ガス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en-US" sz="1000">
              <a:latin typeface="メイリオ"/>
              <a:ea typeface="メイリオ"/>
            </a:rPr>
            <a:t>都市ガス・</a:t>
          </a:r>
          <a:r>
            <a:rPr kumimoji="1" lang="en-US" altLang="ja-JP" sz="1000">
              <a:latin typeface="メイリオ"/>
              <a:ea typeface="メイリオ"/>
            </a:rPr>
            <a:t>LP</a:t>
          </a:r>
          <a:r>
            <a:rPr kumimoji="1" lang="ja-JP" altLang="en-US" sz="1000">
              <a:latin typeface="メイリオ"/>
              <a:ea typeface="メイリオ"/>
            </a:rPr>
            <a:t>ガスを選択してください。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en-US" altLang="ja-JP" sz="1000">
              <a:latin typeface="メイリオ"/>
              <a:ea typeface="メイリオ"/>
            </a:rPr>
            <a:t>CO2 </a:t>
          </a:r>
          <a:r>
            <a:rPr kumimoji="1" lang="ja-JP" altLang="en-US" sz="1000">
              <a:latin typeface="メイリオ"/>
              <a:ea typeface="メイリオ"/>
            </a:rPr>
            <a:t>排出係数はで自動的に変わります。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en-US" sz="1000">
              <a:latin typeface="メイリオ"/>
              <a:ea typeface="メイリオ"/>
            </a:rPr>
            <a:t>オール電化等で使用しない場合は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en-US" sz="1000">
              <a:latin typeface="メイリオ"/>
              <a:ea typeface="メイリオ"/>
            </a:rPr>
            <a:t>使用量を”</a:t>
          </a:r>
          <a:r>
            <a:rPr kumimoji="1" lang="en-US" altLang="ja-JP" sz="1000">
              <a:latin typeface="メイリオ"/>
              <a:ea typeface="メイリオ"/>
            </a:rPr>
            <a:t>0</a:t>
          </a:r>
          <a:r>
            <a:rPr kumimoji="1" lang="ja-JP" altLang="en-US" sz="1000">
              <a:latin typeface="メイリオ"/>
              <a:ea typeface="メイリオ"/>
            </a:rPr>
            <a:t>”としてください。</a:t>
          </a:r>
          <a:endParaRPr kumimoji="1" lang="en-US" altLang="ja-JP" sz="1000"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250190</xdr:colOff>
      <xdr:row>32</xdr:row>
      <xdr:rowOff>32385</xdr:rowOff>
    </xdr:from>
    <xdr:to xmlns:xdr="http://schemas.openxmlformats.org/drawingml/2006/spreadsheetDrawing">
      <xdr:col>4</xdr:col>
      <xdr:colOff>391795</xdr:colOff>
      <xdr:row>35</xdr:row>
      <xdr:rowOff>120015</xdr:rowOff>
    </xdr:to>
    <xdr:sp macro="" textlink="">
      <xdr:nvSpPr>
        <xdr:cNvPr id="8" name="四角形吹き出し 7"/>
        <xdr:cNvSpPr/>
      </xdr:nvSpPr>
      <xdr:spPr>
        <a:xfrm>
          <a:off x="250190" y="5663565"/>
          <a:ext cx="2610485" cy="590550"/>
        </a:xfrm>
        <a:prstGeom prst="wedgeRectCallout">
          <a:avLst>
            <a:gd name="adj1" fmla="val 69779"/>
            <a:gd name="adj2" fmla="val 3489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/>
              <a:ea typeface="メイリオ"/>
            </a:rPr>
            <a:t>自動車燃料の種類を選択してください。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en-US" altLang="ja-JP" sz="1000">
              <a:latin typeface="メイリオ"/>
              <a:ea typeface="メイリオ"/>
            </a:rPr>
            <a:t>CO2 </a:t>
          </a:r>
          <a:r>
            <a:rPr kumimoji="1" lang="ja-JP" altLang="en-US" sz="1000">
              <a:latin typeface="メイリオ"/>
              <a:ea typeface="メイリオ"/>
            </a:rPr>
            <a:t>排出係数はで自動的に変わります。</a:t>
          </a:r>
          <a:endParaRPr kumimoji="1" lang="en-US" altLang="ja-JP" sz="1000"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86995</xdr:colOff>
      <xdr:row>37</xdr:row>
      <xdr:rowOff>108585</xdr:rowOff>
    </xdr:from>
    <xdr:to xmlns:xdr="http://schemas.openxmlformats.org/drawingml/2006/spreadsheetDrawing">
      <xdr:col>5</xdr:col>
      <xdr:colOff>326390</xdr:colOff>
      <xdr:row>43</xdr:row>
      <xdr:rowOff>86995</xdr:rowOff>
    </xdr:to>
    <xdr:sp macro="" textlink="">
      <xdr:nvSpPr>
        <xdr:cNvPr id="9" name="四角形吹き出し 8"/>
        <xdr:cNvSpPr/>
      </xdr:nvSpPr>
      <xdr:spPr>
        <a:xfrm>
          <a:off x="86995" y="6577965"/>
          <a:ext cx="3325495" cy="984250"/>
        </a:xfrm>
        <a:prstGeom prst="wedgeRectCallout">
          <a:avLst>
            <a:gd name="adj1" fmla="val 58937"/>
            <a:gd name="adj2" fmla="val -389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/>
              <a:ea typeface="メイリオ"/>
            </a:rPr>
            <a:t>料金・</a:t>
          </a:r>
          <a:r>
            <a:rPr kumimoji="1" lang="en-US" altLang="ja-JP" sz="1000">
              <a:latin typeface="メイリオ"/>
              <a:ea typeface="メイリオ"/>
            </a:rPr>
            <a:t>CO2(</a:t>
          </a:r>
          <a:r>
            <a:rPr kumimoji="1" lang="ja-JP" altLang="en-US" sz="1000">
              <a:latin typeface="メイリオ"/>
              <a:ea typeface="メイリオ"/>
            </a:rPr>
            <a:t>実質</a:t>
          </a:r>
          <a:r>
            <a:rPr kumimoji="1" lang="en-US" altLang="ja-JP" sz="1000">
              <a:latin typeface="メイリオ"/>
              <a:ea typeface="メイリオ"/>
            </a:rPr>
            <a:t>)</a:t>
          </a:r>
          <a:r>
            <a:rPr kumimoji="1" lang="ja-JP" altLang="en-US" sz="1000">
              <a:latin typeface="メイリオ"/>
              <a:ea typeface="メイリオ"/>
            </a:rPr>
            <a:t>排出量は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en-US" altLang="ja-JP" sz="1000">
              <a:latin typeface="メイリオ"/>
              <a:ea typeface="メイリオ"/>
            </a:rPr>
            <a:t>(</a:t>
          </a:r>
          <a:r>
            <a:rPr kumimoji="1" lang="ja-JP" altLang="en-US" sz="1000">
              <a:latin typeface="メイリオ"/>
              <a:ea typeface="メイリオ"/>
            </a:rPr>
            <a:t>電気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ガス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灯油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水道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自動車燃料</a:t>
          </a:r>
          <a:r>
            <a:rPr kumimoji="1" lang="en-US" altLang="ja-JP" sz="1000">
              <a:latin typeface="メイリオ"/>
              <a:ea typeface="メイリオ"/>
            </a:rPr>
            <a:t>)</a:t>
          </a:r>
          <a:r>
            <a:rPr kumimoji="1" lang="en-US" altLang="ja-JP" sz="1000" b="1">
              <a:solidFill>
                <a:srgbClr val="0000FF"/>
              </a:solidFill>
              <a:latin typeface="メイリオ"/>
              <a:ea typeface="メイリオ"/>
            </a:rPr>
            <a:t>-</a:t>
          </a:r>
          <a:r>
            <a:rPr kumimoji="1" lang="en-US" altLang="ja-JP" sz="1000">
              <a:solidFill>
                <a:srgbClr val="0000FF"/>
              </a:solidFill>
              <a:latin typeface="メイリオ"/>
              <a:ea typeface="メイリオ"/>
            </a:rPr>
            <a:t>(</a:t>
          </a:r>
          <a:r>
            <a:rPr kumimoji="1" lang="ja-JP" altLang="en-US" sz="1000">
              <a:solidFill>
                <a:srgbClr val="0000FF"/>
              </a:solidFill>
              <a:latin typeface="メイリオ"/>
              <a:ea typeface="メイリオ"/>
            </a:rPr>
            <a:t>売電</a:t>
          </a:r>
          <a:r>
            <a:rPr kumimoji="1" lang="en-US" altLang="ja-JP" sz="1000">
              <a:solidFill>
                <a:srgbClr val="0000FF"/>
              </a:solidFill>
              <a:latin typeface="メイリオ"/>
              <a:ea typeface="メイリオ"/>
            </a:rPr>
            <a:t>)</a:t>
          </a:r>
        </a:p>
        <a:p>
          <a:pPr algn="l"/>
          <a:r>
            <a:rPr kumimoji="1" lang="ja-JP" altLang="en-US" sz="1000">
              <a:solidFill>
                <a:srgbClr val="0000FF"/>
              </a:solidFill>
              <a:latin typeface="メイリオ"/>
              <a:ea typeface="メイリオ"/>
            </a:rPr>
            <a:t>で算出しています。</a:t>
          </a:r>
          <a:endParaRPr kumimoji="1" lang="en-US" altLang="ja-JP" sz="1000">
            <a:solidFill>
              <a:srgbClr val="0000FF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76200</xdr:colOff>
      <xdr:row>49</xdr:row>
      <xdr:rowOff>76200</xdr:rowOff>
    </xdr:from>
    <xdr:to xmlns:xdr="http://schemas.openxmlformats.org/drawingml/2006/spreadsheetDrawing">
      <xdr:col>4</xdr:col>
      <xdr:colOff>250190</xdr:colOff>
      <xdr:row>55</xdr:row>
      <xdr:rowOff>97790</xdr:rowOff>
    </xdr:to>
    <xdr:sp macro="" textlink="">
      <xdr:nvSpPr>
        <xdr:cNvPr id="10" name="四角形吹き出し 9"/>
        <xdr:cNvSpPr/>
      </xdr:nvSpPr>
      <xdr:spPr>
        <a:xfrm>
          <a:off x="76200" y="8557260"/>
          <a:ext cx="2642870" cy="1027430"/>
        </a:xfrm>
        <a:prstGeom prst="wedgeRectCallout">
          <a:avLst>
            <a:gd name="adj1" fmla="val 59116"/>
            <a:gd name="adj2" fmla="val -1757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/>
              <a:ea typeface="メイリオ"/>
            </a:rPr>
            <a:t>実質排出量は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en-US" altLang="ja-JP" sz="1000">
              <a:latin typeface="メイリオ"/>
              <a:ea typeface="メイリオ"/>
            </a:rPr>
            <a:t>(</a:t>
          </a:r>
          <a:r>
            <a:rPr kumimoji="1" lang="ja-JP" altLang="en-US" sz="1000">
              <a:latin typeface="メイリオ"/>
              <a:ea typeface="メイリオ"/>
            </a:rPr>
            <a:t>電気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ガス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水道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灯油</a:t>
          </a:r>
          <a:r>
            <a:rPr kumimoji="1" lang="en-US" altLang="ja-JP" sz="1000">
              <a:latin typeface="メイリオ"/>
              <a:ea typeface="メイリオ"/>
            </a:rPr>
            <a:t>)+(</a:t>
          </a:r>
          <a:r>
            <a:rPr kumimoji="1" lang="ja-JP" altLang="en-US" sz="1000">
              <a:latin typeface="メイリオ"/>
              <a:ea typeface="メイリオ"/>
            </a:rPr>
            <a:t>自動車燃料</a:t>
          </a:r>
          <a:r>
            <a:rPr kumimoji="1" lang="en-US" altLang="ja-JP" sz="1000">
              <a:latin typeface="メイリオ"/>
              <a:ea typeface="メイリオ"/>
            </a:rPr>
            <a:t>)</a:t>
          </a:r>
          <a:r>
            <a:rPr kumimoji="1" lang="en-US" altLang="ja-JP" sz="1000" b="1">
              <a:solidFill>
                <a:srgbClr val="0000FF"/>
              </a:solidFill>
              <a:latin typeface="メイリオ"/>
              <a:ea typeface="メイリオ"/>
            </a:rPr>
            <a:t>-</a:t>
          </a:r>
          <a:r>
            <a:rPr kumimoji="1" lang="en-US" altLang="ja-JP" sz="1000">
              <a:solidFill>
                <a:srgbClr val="0000FF"/>
              </a:solidFill>
              <a:latin typeface="メイリオ"/>
              <a:ea typeface="メイリオ"/>
            </a:rPr>
            <a:t>(</a:t>
          </a:r>
          <a:r>
            <a:rPr kumimoji="1" lang="ja-JP" altLang="en-US" sz="1000">
              <a:solidFill>
                <a:srgbClr val="0000FF"/>
              </a:solidFill>
              <a:latin typeface="メイリオ"/>
              <a:ea typeface="メイリオ"/>
            </a:rPr>
            <a:t>売電</a:t>
          </a:r>
          <a:r>
            <a:rPr kumimoji="1" lang="en-US" altLang="ja-JP" sz="1000">
              <a:solidFill>
                <a:srgbClr val="0000FF"/>
              </a:solidFill>
              <a:latin typeface="メイリオ"/>
              <a:ea typeface="メイリオ"/>
            </a:rPr>
            <a:t>)</a:t>
          </a:r>
          <a:r>
            <a:rPr kumimoji="1" lang="ja-JP" altLang="en-US" sz="1000">
              <a:solidFill>
                <a:srgbClr val="0000FF"/>
              </a:solidFill>
              <a:latin typeface="メイリオ"/>
              <a:ea typeface="メイリオ"/>
            </a:rPr>
            <a:t>で算出しています。</a:t>
          </a:r>
          <a:endParaRPr kumimoji="1" lang="en-US" altLang="ja-JP" sz="1000">
            <a:solidFill>
              <a:srgbClr val="0000FF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315595</xdr:colOff>
      <xdr:row>65</xdr:row>
      <xdr:rowOff>64770</xdr:rowOff>
    </xdr:from>
    <xdr:to xmlns:xdr="http://schemas.openxmlformats.org/drawingml/2006/spreadsheetDrawing">
      <xdr:col>17</xdr:col>
      <xdr:colOff>65405</xdr:colOff>
      <xdr:row>69</xdr:row>
      <xdr:rowOff>64770</xdr:rowOff>
    </xdr:to>
    <xdr:sp macro="" textlink="">
      <xdr:nvSpPr>
        <xdr:cNvPr id="11" name="四角形吹き出し 10"/>
        <xdr:cNvSpPr/>
      </xdr:nvSpPr>
      <xdr:spPr>
        <a:xfrm>
          <a:off x="8339455" y="11228070"/>
          <a:ext cx="2218690" cy="670560"/>
        </a:xfrm>
        <a:prstGeom prst="wedgeRectCallout">
          <a:avLst>
            <a:gd name="adj1" fmla="val -14351"/>
            <a:gd name="adj2" fmla="val -9250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/>
              <a:ea typeface="メイリオ"/>
            </a:rPr>
            <a:t>売電を含まない総排出量の割合を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en-US" sz="1000">
              <a:latin typeface="メイリオ"/>
              <a:ea typeface="メイリオ"/>
            </a:rPr>
            <a:t>表示しています。</a:t>
          </a:r>
          <a:endParaRPr kumimoji="1" lang="en-US" altLang="ja-JP" sz="10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492125</xdr:colOff>
      <xdr:row>17</xdr:row>
      <xdr:rowOff>56515</xdr:rowOff>
    </xdr:from>
    <xdr:to xmlns:xdr="http://schemas.openxmlformats.org/drawingml/2006/spreadsheetDrawing">
      <xdr:col>22</xdr:col>
      <xdr:colOff>554990</xdr:colOff>
      <xdr:row>23</xdr:row>
      <xdr:rowOff>64770</xdr:rowOff>
    </xdr:to>
    <xdr:sp macro="" textlink="">
      <xdr:nvSpPr>
        <xdr:cNvPr id="32" name="四角形吹き出し 31"/>
        <xdr:cNvSpPr/>
      </xdr:nvSpPr>
      <xdr:spPr>
        <a:xfrm>
          <a:off x="10367645" y="3173095"/>
          <a:ext cx="3766185" cy="1014095"/>
        </a:xfrm>
        <a:prstGeom prst="wedgeRectCallout">
          <a:avLst>
            <a:gd name="adj1" fmla="val -70346"/>
            <a:gd name="adj2" fmla="val -3476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メイリオ"/>
              <a:ea typeface="メイリオ"/>
            </a:rPr>
            <a:t>黄色塗りつぶし部分</a:t>
          </a:r>
          <a:r>
            <a:rPr kumimoji="1" lang="ja-JP" altLang="en-US" sz="1000">
              <a:latin typeface="メイリオ"/>
              <a:ea typeface="メイリオ"/>
            </a:rPr>
            <a:t>にデータを入力してください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en-US" sz="1000">
              <a:latin typeface="メイリオ"/>
              <a:ea typeface="メイリオ"/>
            </a:rPr>
            <a:t>使用していない項目や不明の部分は空欄で構いません。</a:t>
          </a:r>
          <a:endParaRPr kumimoji="1" lang="en-US" altLang="ja-JP" sz="1000">
            <a:latin typeface="メイリオ"/>
            <a:ea typeface="メイリオ"/>
          </a:endParaRPr>
        </a:p>
        <a:p>
          <a:pPr algn="l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初回使用時に</a:t>
          </a:r>
          <a:r>
            <a:rPr kumimoji="1" lang="ja-JP" altLang="en-US" sz="1000" b="1">
              <a:solidFill>
                <a:srgbClr val="0000FF"/>
              </a:solidFill>
              <a:latin typeface="メイリオ"/>
              <a:ea typeface="メイリオ"/>
            </a:rPr>
            <a:t>黄色塗りつぶし部分の値を削除してください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475615</xdr:colOff>
      <xdr:row>52</xdr:row>
      <xdr:rowOff>69850</xdr:rowOff>
    </xdr:from>
    <xdr:to xmlns:xdr="http://schemas.openxmlformats.org/drawingml/2006/spreadsheetDrawing">
      <xdr:col>27</xdr:col>
      <xdr:colOff>457200</xdr:colOff>
      <xdr:row>58</xdr:row>
      <xdr:rowOff>21590</xdr:rowOff>
    </xdr:to>
    <xdr:sp macro="" textlink="">
      <xdr:nvSpPr>
        <xdr:cNvPr id="33" name="四角形吹き出し 32"/>
        <xdr:cNvSpPr/>
      </xdr:nvSpPr>
      <xdr:spPr>
        <a:xfrm>
          <a:off x="15906115" y="9053830"/>
          <a:ext cx="1216025" cy="957580"/>
        </a:xfrm>
        <a:prstGeom prst="wedgeRectCallout">
          <a:avLst>
            <a:gd name="adj1" fmla="val -93207"/>
            <a:gd name="adj2" fmla="val -462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メイリオ"/>
              <a:ea typeface="メイリオ"/>
            </a:rPr>
            <a:t>世帯人数における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  <a:p>
          <a:pPr algn="l"/>
          <a:r>
            <a:rPr kumimoji="1" lang="en-US" altLang="ja-JP" sz="1000" b="0">
              <a:solidFill>
                <a:sysClr val="windowText" lastClr="000000"/>
              </a:solidFill>
              <a:latin typeface="メイリオ"/>
              <a:ea typeface="メイリオ"/>
            </a:rPr>
            <a:t>2030</a:t>
          </a:r>
          <a:r>
            <a:rPr kumimoji="1" lang="ja-JP" altLang="en-US" sz="1000" b="0">
              <a:solidFill>
                <a:sysClr val="windowText" lastClr="000000"/>
              </a:solidFill>
              <a:latin typeface="メイリオ"/>
              <a:ea typeface="メイリオ"/>
            </a:rPr>
            <a:t>年の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メイリオ"/>
              <a:ea typeface="メイリオ"/>
            </a:rPr>
            <a:t>目標排出量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562610</xdr:colOff>
      <xdr:row>46</xdr:row>
      <xdr:rowOff>43815</xdr:rowOff>
    </xdr:from>
    <xdr:to xmlns:xdr="http://schemas.openxmlformats.org/drawingml/2006/spreadsheetDrawing">
      <xdr:col>27</xdr:col>
      <xdr:colOff>565785</xdr:colOff>
      <xdr:row>50</xdr:row>
      <xdr:rowOff>21590</xdr:rowOff>
    </xdr:to>
    <xdr:sp macro="" textlink="">
      <xdr:nvSpPr>
        <xdr:cNvPr id="35" name="四角形吹き出し 34"/>
        <xdr:cNvSpPr/>
      </xdr:nvSpPr>
      <xdr:spPr>
        <a:xfrm>
          <a:off x="15993110" y="8021955"/>
          <a:ext cx="1237615" cy="648335"/>
        </a:xfrm>
        <a:prstGeom prst="wedgeRectCallout">
          <a:avLst>
            <a:gd name="adj1" fmla="val -100656"/>
            <a:gd name="adj2" fmla="val 11848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メイリオ"/>
              <a:ea typeface="メイリオ"/>
            </a:rPr>
            <a:t>世帯人数における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メイリオ"/>
              <a:ea typeface="メイリオ"/>
            </a:rPr>
            <a:t>平均排出量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120015</xdr:colOff>
      <xdr:row>39</xdr:row>
      <xdr:rowOff>10795</xdr:rowOff>
    </xdr:from>
    <xdr:to xmlns:xdr="http://schemas.openxmlformats.org/drawingml/2006/spreadsheetDrawing">
      <xdr:col>30</xdr:col>
      <xdr:colOff>467995</xdr:colOff>
      <xdr:row>42</xdr:row>
      <xdr:rowOff>152400</xdr:rowOff>
    </xdr:to>
    <xdr:sp macro="" textlink="">
      <xdr:nvSpPr>
        <xdr:cNvPr id="19" name="四角形吹き出し 18"/>
        <xdr:cNvSpPr/>
      </xdr:nvSpPr>
      <xdr:spPr>
        <a:xfrm>
          <a:off x="15550515" y="6815455"/>
          <a:ext cx="3434080" cy="644525"/>
        </a:xfrm>
        <a:prstGeom prst="wedgeRectCallout">
          <a:avLst>
            <a:gd name="adj1" fmla="val -59991"/>
            <a:gd name="adj2" fmla="val 3917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排出量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)+(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ガス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)+(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水道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)+(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灯油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)+(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自動車燃料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260985</xdr:colOff>
      <xdr:row>33</xdr:row>
      <xdr:rowOff>152400</xdr:rowOff>
    </xdr:from>
    <xdr:to xmlns:xdr="http://schemas.openxmlformats.org/drawingml/2006/spreadsheetDrawing">
      <xdr:col>17</xdr:col>
      <xdr:colOff>370205</xdr:colOff>
      <xdr:row>40</xdr:row>
      <xdr:rowOff>76200</xdr:rowOff>
    </xdr:to>
    <xdr:sp macro="" textlink="">
      <xdr:nvSpPr>
        <xdr:cNvPr id="20" name="四角形吹き出し 19"/>
        <xdr:cNvSpPr/>
      </xdr:nvSpPr>
      <xdr:spPr>
        <a:xfrm>
          <a:off x="8284845" y="5951220"/>
          <a:ext cx="2578100" cy="1097280"/>
        </a:xfrm>
        <a:prstGeom prst="wedgeRectCallout">
          <a:avLst>
            <a:gd name="adj1" fmla="val 14223"/>
            <a:gd name="adj2" fmla="val 7301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実質排出量との差：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(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- (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目標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赤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：実質排出量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目標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排出量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424815</xdr:colOff>
      <xdr:row>36</xdr:row>
      <xdr:rowOff>0</xdr:rowOff>
    </xdr:from>
    <xdr:to xmlns:xdr="http://schemas.openxmlformats.org/drawingml/2006/spreadsheetDrawing">
      <xdr:col>20</xdr:col>
      <xdr:colOff>554990</xdr:colOff>
      <xdr:row>40</xdr:row>
      <xdr:rowOff>76200</xdr:rowOff>
    </xdr:to>
    <xdr:sp macro="" textlink="">
      <xdr:nvSpPr>
        <xdr:cNvPr id="21" name="四角形吹き出し 20"/>
        <xdr:cNvSpPr/>
      </xdr:nvSpPr>
      <xdr:spPr>
        <a:xfrm>
          <a:off x="10917555" y="6301740"/>
          <a:ext cx="1981835" cy="746760"/>
        </a:xfrm>
        <a:prstGeom prst="wedgeRectCallout">
          <a:avLst>
            <a:gd name="adj1" fmla="val -18816"/>
            <a:gd name="adj2" fmla="val 8112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実質排出量との比：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(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実質排出量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/ (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目標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排出量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ja-JP" altLang="ja-JP" sz="1000">
            <a:effectLst/>
          </a:endParaRPr>
        </a:p>
        <a:p>
          <a:endParaRPr kumimoji="1" lang="en-US" altLang="ja-JP" sz="1000" b="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402590</xdr:colOff>
      <xdr:row>1</xdr:row>
      <xdr:rowOff>54610</xdr:rowOff>
    </xdr:from>
    <xdr:to xmlns:xdr="http://schemas.openxmlformats.org/drawingml/2006/spreadsheetDrawing">
      <xdr:col>20</xdr:col>
      <xdr:colOff>370205</xdr:colOff>
      <xdr:row>7</xdr:row>
      <xdr:rowOff>5080</xdr:rowOff>
    </xdr:to>
    <xdr:sp macro="" textlink="">
      <xdr:nvSpPr>
        <xdr:cNvPr id="22" name="四角形吹き出し 21"/>
        <xdr:cNvSpPr/>
      </xdr:nvSpPr>
      <xdr:spPr>
        <a:xfrm>
          <a:off x="9660890" y="260350"/>
          <a:ext cx="3053715" cy="1146810"/>
        </a:xfrm>
        <a:prstGeom prst="wedgeRectCallout">
          <a:avLst>
            <a:gd name="adj1" fmla="val 16401"/>
            <a:gd name="adj2" fmla="val 6700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latin typeface="メイリオ"/>
              <a:ea typeface="メイリオ"/>
            </a:rPr>
            <a:t>データ入力月の</a:t>
          </a:r>
          <a:endParaRPr kumimoji="1" lang="en-US" altLang="ja-JP" sz="1000" b="0">
            <a:latin typeface="メイリオ"/>
            <a:ea typeface="メイリオ"/>
          </a:endParaRPr>
        </a:p>
        <a:p>
          <a:pPr algn="l"/>
          <a:r>
            <a:rPr kumimoji="1" lang="ja-JP" altLang="en-US" sz="1000" b="0">
              <a:latin typeface="メイリオ"/>
              <a:ea typeface="メイリオ"/>
            </a:rPr>
            <a:t>目標排出に対する排出量の割合を示します</a:t>
          </a:r>
          <a:endParaRPr kumimoji="1" lang="en-US" altLang="ja-JP" sz="1000" b="0">
            <a:latin typeface="メイリオ"/>
            <a:ea typeface="メイリオ"/>
          </a:endParaRPr>
        </a:p>
        <a:p>
          <a:pPr algn="l"/>
          <a:r>
            <a:rPr kumimoji="1" lang="ja-JP" altLang="en-US" sz="1000" b="0">
              <a:latin typeface="メイリオ"/>
              <a:ea typeface="メイリオ"/>
            </a:rPr>
            <a:t>実際の排出量</a:t>
          </a:r>
          <a:r>
            <a:rPr kumimoji="1" lang="en-US" altLang="ja-JP" sz="1000" b="0" baseline="0">
              <a:latin typeface="メイリオ"/>
              <a:ea typeface="メイリオ"/>
            </a:rPr>
            <a:t> / (</a:t>
          </a:r>
          <a:r>
            <a:rPr kumimoji="1" lang="ja-JP" altLang="en-US" sz="1000" b="0" baseline="0">
              <a:latin typeface="メイリオ"/>
              <a:ea typeface="メイリオ"/>
            </a:rPr>
            <a:t>目標排出量</a:t>
          </a:r>
          <a:r>
            <a:rPr kumimoji="1" lang="en-US" altLang="ja-JP" sz="1000" b="0" baseline="0">
              <a:latin typeface="メイリオ"/>
              <a:ea typeface="メイリオ"/>
            </a:rPr>
            <a:t>/12 x </a:t>
          </a:r>
          <a:r>
            <a:rPr kumimoji="1" lang="ja-JP" altLang="en-US" sz="1000" b="0" baseline="0">
              <a:latin typeface="メイリオ"/>
              <a:ea typeface="メイリオ"/>
            </a:rPr>
            <a:t>データ入力月</a:t>
          </a:r>
          <a:r>
            <a:rPr kumimoji="1" lang="en-US" altLang="ja-JP" sz="1000" b="0" baseline="0">
              <a:latin typeface="メイリオ"/>
              <a:ea typeface="メイリオ"/>
            </a:rPr>
            <a:t>)</a:t>
          </a:r>
        </a:p>
        <a:p>
          <a:pPr algn="l"/>
          <a:r>
            <a:rPr kumimoji="1" lang="ja-JP" altLang="en-US" sz="1000" b="0" baseline="0">
              <a:latin typeface="メイリオ"/>
              <a:ea typeface="メイリオ"/>
            </a:rPr>
            <a:t>この値でスマイルマークが変わります</a:t>
          </a:r>
          <a:endParaRPr kumimoji="1" lang="en-US" altLang="ja-JP" sz="1000" b="0">
            <a:latin typeface="メイリオ"/>
            <a:ea typeface="メイリオ"/>
          </a:endParaRPr>
        </a:p>
      </xdr:txBody>
    </xdr:sp>
    <xdr:clientData/>
  </xdr:twoCellAnchor>
  <xdr:twoCellAnchor editAs="oneCell">
    <xdr:from xmlns:xdr="http://schemas.openxmlformats.org/drawingml/2006/spreadsheetDrawing">
      <xdr:col>16</xdr:col>
      <xdr:colOff>381000</xdr:colOff>
      <xdr:row>43</xdr:row>
      <xdr:rowOff>21590</xdr:rowOff>
    </xdr:from>
    <xdr:to xmlns:xdr="http://schemas.openxmlformats.org/drawingml/2006/spreadsheetDrawing">
      <xdr:col>24</xdr:col>
      <xdr:colOff>489585</xdr:colOff>
      <xdr:row>63</xdr:row>
      <xdr:rowOff>69215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6520" y="7496810"/>
          <a:ext cx="5046345" cy="340042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9</xdr:col>
      <xdr:colOff>207010</xdr:colOff>
      <xdr:row>7</xdr:row>
      <xdr:rowOff>65405</xdr:rowOff>
    </xdr:from>
    <xdr:to xmlns:xdr="http://schemas.openxmlformats.org/drawingml/2006/spreadsheetDrawing">
      <xdr:col>9</xdr:col>
      <xdr:colOff>561340</xdr:colOff>
      <xdr:row>10</xdr:row>
      <xdr:rowOff>141605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61990" y="1467485"/>
          <a:ext cx="354330" cy="61722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4</xdr:col>
      <xdr:colOff>598805</xdr:colOff>
      <xdr:row>43</xdr:row>
      <xdr:rowOff>86995</xdr:rowOff>
    </xdr:from>
    <xdr:to xmlns:xdr="http://schemas.openxmlformats.org/drawingml/2006/spreadsheetDrawing">
      <xdr:col>13</xdr:col>
      <xdr:colOff>65405</xdr:colOff>
      <xdr:row>63</xdr:row>
      <xdr:rowOff>112395</xdr:rowOff>
    </xdr:to>
    <xdr:pic macro=""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67685" y="7562215"/>
          <a:ext cx="5021580" cy="337820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13</xdr:col>
      <xdr:colOff>228600</xdr:colOff>
      <xdr:row>43</xdr:row>
      <xdr:rowOff>21590</xdr:rowOff>
    </xdr:from>
    <xdr:to xmlns:xdr="http://schemas.openxmlformats.org/drawingml/2006/spreadsheetDrawing">
      <xdr:col>24</xdr:col>
      <xdr:colOff>435610</xdr:colOff>
      <xdr:row>63</xdr:row>
      <xdr:rowOff>76200</xdr:rowOff>
    </xdr:to>
    <xdr:pic macro=""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52460" y="7496810"/>
          <a:ext cx="6996430" cy="3407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0</xdr:colOff>
      <xdr:row>33</xdr:row>
      <xdr:rowOff>0</xdr:rowOff>
    </xdr:from>
    <xdr:to xmlns:xdr="http://schemas.openxmlformats.org/drawingml/2006/spreadsheetDrawing">
      <xdr:col>12</xdr:col>
      <xdr:colOff>667385</xdr:colOff>
      <xdr:row>50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0</xdr:colOff>
      <xdr:row>33</xdr:row>
      <xdr:rowOff>0</xdr:rowOff>
    </xdr:from>
    <xdr:to xmlns:xdr="http://schemas.openxmlformats.org/drawingml/2006/spreadsheetDrawing">
      <xdr:col>10</xdr:col>
      <xdr:colOff>0</xdr:colOff>
      <xdr:row>50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1</xdr:col>
      <xdr:colOff>0</xdr:colOff>
      <xdr:row>0</xdr:row>
      <xdr:rowOff>0</xdr:rowOff>
    </xdr:from>
    <xdr:to xmlns:xdr="http://schemas.openxmlformats.org/drawingml/2006/spreadsheetDrawing">
      <xdr:col>4</xdr:col>
      <xdr:colOff>554990</xdr:colOff>
      <xdr:row>4</xdr:row>
      <xdr:rowOff>0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9865" y="0"/>
          <a:ext cx="2016125" cy="685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213360</xdr:rowOff>
        </xdr:from>
        <xdr:to xmlns:xdr="http://schemas.openxmlformats.org/drawingml/2006/spreadsheetDrawing">
          <xdr:col>2</xdr:col>
          <xdr:colOff>754380</xdr:colOff>
          <xdr:row>23</xdr:row>
          <xdr:rowOff>205740</xdr:rowOff>
        </xdr:to>
        <xdr:sp textlink="">
          <xdr:nvSpPr>
            <xdr:cNvPr id="5153" name="オプション 33" descr="ガソリン" hidden="1">
              <a:extLst>
                <a:ext uri="{63B3BB69-23CF-44E3-9099-C40C66FF867C}">
                  <a14:compatExt spid="_x0000_s5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629150"/>
              <a:ext cx="754380" cy="2076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14</xdr:row>
          <xdr:rowOff>0</xdr:rowOff>
        </xdr:from>
        <xdr:to xmlns:xdr="http://schemas.openxmlformats.org/drawingml/2006/spreadsheetDrawing">
          <xdr:col>2</xdr:col>
          <xdr:colOff>662305</xdr:colOff>
          <xdr:row>15</xdr:row>
          <xdr:rowOff>0</xdr:rowOff>
        </xdr:to>
        <xdr:sp textlink="">
          <xdr:nvSpPr>
            <xdr:cNvPr id="5154" name="オプション 34" hidden="1">
              <a:extLst>
                <a:ext uri="{63B3BB69-23CF-44E3-9099-C40C66FF867C}">
                  <a14:compatExt spid="_x0000_s5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693670"/>
              <a:ext cx="66230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15</xdr:row>
          <xdr:rowOff>0</xdr:rowOff>
        </xdr:from>
        <xdr:to xmlns:xdr="http://schemas.openxmlformats.org/drawingml/2006/spreadsheetDrawing">
          <xdr:col>2</xdr:col>
          <xdr:colOff>662305</xdr:colOff>
          <xdr:row>16</xdr:row>
          <xdr:rowOff>0</xdr:rowOff>
        </xdr:to>
        <xdr:sp textlink="">
          <xdr:nvSpPr>
            <xdr:cNvPr id="5155" name="オプション 35" hidden="1">
              <a:extLst>
                <a:ext uri="{63B3BB69-23CF-44E3-9099-C40C66FF867C}">
                  <a14:compatExt spid="_x0000_s5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908935"/>
              <a:ext cx="66230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23</xdr:row>
          <xdr:rowOff>213360</xdr:rowOff>
        </xdr:from>
        <xdr:to xmlns:xdr="http://schemas.openxmlformats.org/drawingml/2006/spreadsheetDrawing">
          <xdr:col>2</xdr:col>
          <xdr:colOff>792480</xdr:colOff>
          <xdr:row>25</xdr:row>
          <xdr:rowOff>0</xdr:rowOff>
        </xdr:to>
        <xdr:sp textlink="">
          <xdr:nvSpPr>
            <xdr:cNvPr id="5156" name="オプション 36" descr="ガソリン" hidden="1">
              <a:extLst>
                <a:ext uri="{63B3BB69-23CF-44E3-9099-C40C66FF867C}">
                  <a14:compatExt spid="_x0000_s5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844415"/>
              <a:ext cx="792480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13</xdr:row>
          <xdr:rowOff>0</xdr:rowOff>
        </xdr:from>
        <xdr:to xmlns:xdr="http://schemas.openxmlformats.org/drawingml/2006/spreadsheetDrawing">
          <xdr:col>5</xdr:col>
          <xdr:colOff>8255</xdr:colOff>
          <xdr:row>16</xdr:row>
          <xdr:rowOff>0</xdr:rowOff>
        </xdr:to>
        <xdr:sp textlink="">
          <xdr:nvSpPr>
            <xdr:cNvPr id="5164" name="グループ 44" hidden="1">
              <a:extLst>
                <a:ext uri="{63B3BB69-23CF-44E3-9099-C40C66FF867C}">
                  <a14:compatExt spid="_x0000_s5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478405"/>
              <a:ext cx="1949450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0</xdr:rowOff>
        </xdr:from>
        <xdr:to xmlns:xdr="http://schemas.openxmlformats.org/drawingml/2006/spreadsheetDrawing">
          <xdr:col>5</xdr:col>
          <xdr:colOff>8255</xdr:colOff>
          <xdr:row>25</xdr:row>
          <xdr:rowOff>0</xdr:rowOff>
        </xdr:to>
        <xdr:sp textlink="">
          <xdr:nvSpPr>
            <xdr:cNvPr id="5165" name="グループ 45" hidden="1">
              <a:extLst>
                <a:ext uri="{63B3BB69-23CF-44E3-9099-C40C66FF867C}">
                  <a14:compatExt spid="_x0000_s5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415790"/>
              <a:ext cx="1949450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</xdr:row>
          <xdr:rowOff>0</xdr:rowOff>
        </xdr:from>
        <xdr:to xmlns:xdr="http://schemas.openxmlformats.org/drawingml/2006/spreadsheetDrawing">
          <xdr:col>14</xdr:col>
          <xdr:colOff>640080</xdr:colOff>
          <xdr:row>4</xdr:row>
          <xdr:rowOff>83820</xdr:rowOff>
        </xdr:to>
        <xdr:sp textlink="">
          <xdr:nvSpPr>
            <xdr:cNvPr id="5166" name="グループ 46" hidden="1">
              <a:extLst>
                <a:ext uri="{63B3BB69-23CF-44E3-9099-C40C66FF867C}">
                  <a14:compatExt spid="_x0000_s5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43165" y="171450"/>
              <a:ext cx="1310005" cy="59817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470535</xdr:colOff>
      <xdr:row>47</xdr:row>
      <xdr:rowOff>43815</xdr:rowOff>
    </xdr:from>
    <xdr:to xmlns:xdr="http://schemas.openxmlformats.org/drawingml/2006/spreadsheetDrawing">
      <xdr:col>8</xdr:col>
      <xdr:colOff>360045</xdr:colOff>
      <xdr:row>49</xdr:row>
      <xdr:rowOff>15240</xdr:rowOff>
    </xdr:to>
    <xdr:grpSp>
      <xdr:nvGrpSpPr>
        <xdr:cNvPr id="6" name="グループ化 5"/>
        <xdr:cNvGrpSpPr/>
      </xdr:nvGrpSpPr>
      <xdr:grpSpPr>
        <a:xfrm>
          <a:off x="918845" y="8919210"/>
          <a:ext cx="3634740" cy="352425"/>
          <a:chOff x="612540" y="8310468"/>
          <a:chExt cx="3298697" cy="246792"/>
        </a:xfrm>
      </xdr:grpSpPr>
      <xdr:cxnSp macro="">
        <xdr:nvCxnSpPr>
          <xdr:cNvPr id="7" name="直線コネクタ 6"/>
          <xdr:cNvCxnSpPr/>
        </xdr:nvCxnSpPr>
        <xdr:spPr>
          <a:xfrm>
            <a:off x="614889" y="8315629"/>
            <a:ext cx="3289482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612540" y="8312909"/>
            <a:ext cx="0" cy="244351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614889" y="8557260"/>
            <a:ext cx="3296348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>
            <a:off x="3909129" y="8310468"/>
            <a:ext cx="0" cy="240222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</xdr:col>
      <xdr:colOff>14605</xdr:colOff>
      <xdr:row>47</xdr:row>
      <xdr:rowOff>166370</xdr:rowOff>
    </xdr:from>
    <xdr:to xmlns:xdr="http://schemas.openxmlformats.org/drawingml/2006/spreadsheetDrawing">
      <xdr:col>2</xdr:col>
      <xdr:colOff>364490</xdr:colOff>
      <xdr:row>49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204470" y="9041765"/>
          <a:ext cx="608330" cy="214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" rIns="10800" rtlCol="0" anchor="ctr" anchorCtr="0"/>
        <a:lstStyle/>
        <a:p>
          <a:pPr algn="ctr"/>
          <a:r>
            <a:rPr kumimoji="1" lang="ja-JP" altLang="en-US" sz="900">
              <a:latin typeface="メイリオ"/>
              <a:ea typeface="メイリオ"/>
            </a:rPr>
            <a:t>総排出量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0</xdr:colOff>
      <xdr:row>33</xdr:row>
      <xdr:rowOff>0</xdr:rowOff>
    </xdr:from>
    <xdr:to xmlns:xdr="http://schemas.openxmlformats.org/drawingml/2006/spreadsheetDrawing">
      <xdr:col>21</xdr:col>
      <xdr:colOff>0</xdr:colOff>
      <xdr:row>50</xdr:row>
      <xdr:rowOff>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13</xdr:col>
      <xdr:colOff>577215</xdr:colOff>
      <xdr:row>47</xdr:row>
      <xdr:rowOff>131445</xdr:rowOff>
    </xdr:from>
    <xdr:to xmlns:xdr="http://schemas.openxmlformats.org/drawingml/2006/spreadsheetDrawing">
      <xdr:col>16</xdr:col>
      <xdr:colOff>435610</xdr:colOff>
      <xdr:row>49</xdr:row>
      <xdr:rowOff>130810</xdr:rowOff>
    </xdr:to>
    <xdr:grpSp>
      <xdr:nvGrpSpPr>
        <xdr:cNvPr id="21" name="グループ化 20"/>
        <xdr:cNvGrpSpPr/>
      </xdr:nvGrpSpPr>
      <xdr:grpSpPr>
        <a:xfrm>
          <a:off x="8120380" y="9006840"/>
          <a:ext cx="1868170" cy="380365"/>
          <a:chOff x="612540" y="8310468"/>
          <a:chExt cx="3298697" cy="246792"/>
        </a:xfrm>
      </xdr:grpSpPr>
      <xdr:cxnSp macro="">
        <xdr:nvCxnSpPr>
          <xdr:cNvPr id="24" name="直線コネクタ 23"/>
          <xdr:cNvCxnSpPr/>
        </xdr:nvCxnSpPr>
        <xdr:spPr>
          <a:xfrm>
            <a:off x="614889" y="8315629"/>
            <a:ext cx="3289482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612540" y="8312909"/>
            <a:ext cx="0" cy="244351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614889" y="8557260"/>
            <a:ext cx="3296348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3909129" y="8310468"/>
            <a:ext cx="0" cy="240222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13</xdr:col>
      <xdr:colOff>0</xdr:colOff>
      <xdr:row>47</xdr:row>
      <xdr:rowOff>105410</xdr:rowOff>
    </xdr:from>
    <xdr:to xmlns:xdr="http://schemas.openxmlformats.org/drawingml/2006/spreadsheetDrawing">
      <xdr:col>13</xdr:col>
      <xdr:colOff>573405</xdr:colOff>
      <xdr:row>49</xdr:row>
      <xdr:rowOff>180340</xdr:rowOff>
    </xdr:to>
    <xdr:sp macro="" textlink="">
      <xdr:nvSpPr>
        <xdr:cNvPr id="29" name="テキスト ボックス 28"/>
        <xdr:cNvSpPr txBox="1"/>
      </xdr:nvSpPr>
      <xdr:spPr>
        <a:xfrm>
          <a:off x="7543165" y="8980805"/>
          <a:ext cx="573405" cy="4559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" tIns="3600" rIns="10800" bIns="3600" rtlCol="0" anchor="ctr" anchorCtr="1"/>
        <a:lstStyle/>
        <a:p>
          <a:pPr algn="ctr"/>
          <a:r>
            <a:rPr kumimoji="1" lang="ja-JP" altLang="en-US" sz="900">
              <a:latin typeface="メイリオ"/>
              <a:ea typeface="メイリオ"/>
            </a:rPr>
            <a:t>家庭部門</a:t>
          </a:r>
          <a:endParaRPr kumimoji="1" lang="en-US" altLang="ja-JP" sz="900">
            <a:latin typeface="メイリオ"/>
            <a:ea typeface="メイリオ"/>
          </a:endParaRPr>
        </a:p>
        <a:p>
          <a:pPr algn="ctr"/>
          <a:r>
            <a:rPr kumimoji="1" lang="ja-JP" altLang="en-US" sz="900">
              <a:latin typeface="メイリオ"/>
              <a:ea typeface="メイリオ"/>
            </a:rPr>
            <a:t>排出量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0</xdr:colOff>
          <xdr:row>27</xdr:row>
          <xdr:rowOff>0</xdr:rowOff>
        </xdr:from>
        <xdr:to xmlns:xdr="http://schemas.openxmlformats.org/drawingml/2006/spreadsheetDrawing">
          <xdr:col>19</xdr:col>
          <xdr:colOff>640080</xdr:colOff>
          <xdr:row>32</xdr:row>
          <xdr:rowOff>91440</xdr:rowOff>
        </xdr:to>
        <xdr:sp textlink="">
          <xdr:nvSpPr>
            <xdr:cNvPr id="5167" name="グループ 47" hidden="1">
              <a:extLst>
                <a:ext uri="{63B3BB69-23CF-44E3-9099-C40C66FF867C}">
                  <a14:compatExt spid="_x0000_s5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92790" y="5492115"/>
              <a:ext cx="1310005" cy="77724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27</xdr:col>
      <xdr:colOff>0</xdr:colOff>
      <xdr:row>54</xdr:row>
      <xdr:rowOff>0</xdr:rowOff>
    </xdr:from>
    <xdr:to xmlns:xdr="http://schemas.openxmlformats.org/drawingml/2006/spreadsheetDrawing">
      <xdr:col>28</xdr:col>
      <xdr:colOff>0</xdr:colOff>
      <xdr:row>54</xdr:row>
      <xdr:rowOff>805815</xdr:rowOff>
    </xdr:to>
    <xdr:pic macro="">
      <xdr:nvPicPr>
        <xdr:cNvPr id="10" name="AA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57295" y="10269855"/>
          <a:ext cx="738505" cy="80581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29</xdr:col>
      <xdr:colOff>0</xdr:colOff>
      <xdr:row>54</xdr:row>
      <xdr:rowOff>0</xdr:rowOff>
    </xdr:from>
    <xdr:to xmlns:xdr="http://schemas.openxmlformats.org/drawingml/2006/spreadsheetDrawing">
      <xdr:col>30</xdr:col>
      <xdr:colOff>0</xdr:colOff>
      <xdr:row>54</xdr:row>
      <xdr:rowOff>760730</xdr:rowOff>
    </xdr:to>
    <xdr:pic macro="">
      <xdr:nvPicPr>
        <xdr:cNvPr id="11" name="B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934305" y="10269855"/>
          <a:ext cx="738505" cy="76073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28</xdr:col>
      <xdr:colOff>0</xdr:colOff>
      <xdr:row>54</xdr:row>
      <xdr:rowOff>0</xdr:rowOff>
    </xdr:from>
    <xdr:to xmlns:xdr="http://schemas.openxmlformats.org/drawingml/2006/spreadsheetDrawing">
      <xdr:col>29</xdr:col>
      <xdr:colOff>0</xdr:colOff>
      <xdr:row>54</xdr:row>
      <xdr:rowOff>760730</xdr:rowOff>
    </xdr:to>
    <xdr:pic macro="">
      <xdr:nvPicPr>
        <xdr:cNvPr id="12" name="A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95800" y="10269855"/>
          <a:ext cx="738505" cy="76073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30</xdr:col>
      <xdr:colOff>0</xdr:colOff>
      <xdr:row>54</xdr:row>
      <xdr:rowOff>0</xdr:rowOff>
    </xdr:from>
    <xdr:to xmlns:xdr="http://schemas.openxmlformats.org/drawingml/2006/spreadsheetDrawing">
      <xdr:col>31</xdr:col>
      <xdr:colOff>0</xdr:colOff>
      <xdr:row>54</xdr:row>
      <xdr:rowOff>760730</xdr:rowOff>
    </xdr:to>
    <xdr:pic macro="">
      <xdr:nvPicPr>
        <xdr:cNvPr id="13" name="CC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672810" y="10269855"/>
          <a:ext cx="738505" cy="76073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31</xdr:col>
      <xdr:colOff>0</xdr:colOff>
      <xdr:row>54</xdr:row>
      <xdr:rowOff>0</xdr:rowOff>
    </xdr:from>
    <xdr:to xmlns:xdr="http://schemas.openxmlformats.org/drawingml/2006/spreadsheetDrawing">
      <xdr:col>32</xdr:col>
      <xdr:colOff>0</xdr:colOff>
      <xdr:row>54</xdr:row>
      <xdr:rowOff>760730</xdr:rowOff>
    </xdr:to>
    <xdr:pic macro="">
      <xdr:nvPicPr>
        <xdr:cNvPr id="14" name="D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411315" y="10269855"/>
          <a:ext cx="738505" cy="7607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0</xdr:colOff>
          <xdr:row>56</xdr:row>
          <xdr:rowOff>144145</xdr:rowOff>
        </xdr:from>
        <xdr:to xmlns:xdr="http://schemas.openxmlformats.org/drawingml/2006/spreadsheetDrawing">
          <xdr:col>28</xdr:col>
          <xdr:colOff>0</xdr:colOff>
          <xdr:row>57</xdr:row>
          <xdr:rowOff>133985</xdr:rowOff>
        </xdr:to>
        <xdr:pic macro="">
          <xdr:nvPicPr>
            <xdr:cNvPr id="38" name="図 37"/>
            <xdr:cNvPicPr>
              <a:picLocks noChangeAspect="1" noChangeArrowheads="1"/>
              <a:extLst>
                <a:ext uri="{84589F7E-364E-4C9E-8A38-B11213B215E9}">
                  <a14:cameraTool cellRange="$AB$39" spid="_x0000_s5323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6457295" y="11509375"/>
              <a:ext cx="738505" cy="19558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17780</xdr:colOff>
          <xdr:row>0</xdr:row>
          <xdr:rowOff>155575</xdr:rowOff>
        </xdr:from>
        <xdr:to xmlns:xdr="http://schemas.openxmlformats.org/drawingml/2006/spreadsheetDrawing">
          <xdr:col>15</xdr:col>
          <xdr:colOff>653415</xdr:colOff>
          <xdr:row>6</xdr:row>
          <xdr:rowOff>8255</xdr:rowOff>
        </xdr:to>
        <xdr:pic macro=""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Result" spid="_x0000_s5324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8900795" y="155575"/>
              <a:ext cx="635635" cy="78613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13</xdr:row>
          <xdr:rowOff>0</xdr:rowOff>
        </xdr:from>
        <xdr:to xmlns:xdr="http://schemas.openxmlformats.org/drawingml/2006/spreadsheetDrawing">
          <xdr:col>5</xdr:col>
          <xdr:colOff>15240</xdr:colOff>
          <xdr:row>16</xdr:row>
          <xdr:rowOff>0</xdr:rowOff>
        </xdr:to>
        <xdr:sp textlink="">
          <xdr:nvSpPr>
            <xdr:cNvPr id="18437" name="グループ 5" hidden="1">
              <a:extLst>
                <a:ext uri="{63B3BB69-23CF-44E3-9099-C40C66FF867C}">
                  <a14:compatExt spid="_x0000_s184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478405"/>
              <a:ext cx="1956435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0</xdr:rowOff>
        </xdr:from>
        <xdr:to xmlns:xdr="http://schemas.openxmlformats.org/drawingml/2006/spreadsheetDrawing">
          <xdr:col>5</xdr:col>
          <xdr:colOff>15240</xdr:colOff>
          <xdr:row>25</xdr:row>
          <xdr:rowOff>0</xdr:rowOff>
        </xdr:to>
        <xdr:sp textlink="">
          <xdr:nvSpPr>
            <xdr:cNvPr id="18438" name="グループ 6" hidden="1">
              <a:extLst>
                <a:ext uri="{63B3BB69-23CF-44E3-9099-C40C66FF867C}">
                  <a14:compatExt spid="_x0000_s184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415790"/>
              <a:ext cx="1956435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</xdr:row>
          <xdr:rowOff>0</xdr:rowOff>
        </xdr:from>
        <xdr:to xmlns:xdr="http://schemas.openxmlformats.org/drawingml/2006/spreadsheetDrawing">
          <xdr:col>14</xdr:col>
          <xdr:colOff>640080</xdr:colOff>
          <xdr:row>4</xdr:row>
          <xdr:rowOff>76200</xdr:rowOff>
        </xdr:to>
        <xdr:sp textlink="">
          <xdr:nvSpPr>
            <xdr:cNvPr id="18439" name="グループ 7" hidden="1">
              <a:extLst>
                <a:ext uri="{63B3BB69-23CF-44E3-9099-C40C66FF867C}">
                  <a14:compatExt spid="_x0000_s184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43165" y="171450"/>
              <a:ext cx="1310005" cy="590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1</xdr:row>
          <xdr:rowOff>0</xdr:rowOff>
        </xdr:from>
        <xdr:to xmlns:xdr="http://schemas.openxmlformats.org/drawingml/2006/spreadsheetDrawing">
          <xdr:col>15</xdr:col>
          <xdr:colOff>640080</xdr:colOff>
          <xdr:row>4</xdr:row>
          <xdr:rowOff>76200</xdr:rowOff>
        </xdr:to>
        <xdr:sp textlink="">
          <xdr:nvSpPr>
            <xdr:cNvPr id="18440" name="グループ 8" hidden="1">
              <a:extLst>
                <a:ext uri="{63B3BB69-23CF-44E3-9099-C40C66FF867C}">
                  <a14:compatExt spid="_x0000_s184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213090" y="171450"/>
              <a:ext cx="1310005" cy="590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10</xdr:col>
      <xdr:colOff>0</xdr:colOff>
      <xdr:row>32</xdr:row>
      <xdr:rowOff>190500</xdr:rowOff>
    </xdr:from>
    <xdr:to xmlns:xdr="http://schemas.openxmlformats.org/drawingml/2006/spreadsheetDrawing">
      <xdr:col>12</xdr:col>
      <xdr:colOff>667385</xdr:colOff>
      <xdr:row>49</xdr:row>
      <xdr:rowOff>205740</xdr:rowOff>
    </xdr:to>
    <xdr:graphicFrame macro="">
      <xdr:nvGraphicFramePr>
        <xdr:cNvPr id="27" name="グラフ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0</xdr:colOff>
      <xdr:row>33</xdr:row>
      <xdr:rowOff>0</xdr:rowOff>
    </xdr:from>
    <xdr:to xmlns:xdr="http://schemas.openxmlformats.org/drawingml/2006/spreadsheetDrawing">
      <xdr:col>10</xdr:col>
      <xdr:colOff>0</xdr:colOff>
      <xdr:row>50</xdr:row>
      <xdr:rowOff>21590</xdr:rowOff>
    </xdr:to>
    <xdr:graphicFrame macro="">
      <xdr:nvGraphicFramePr>
        <xdr:cNvPr id="28" name="グラフ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0</xdr:col>
      <xdr:colOff>189230</xdr:colOff>
      <xdr:row>0</xdr:row>
      <xdr:rowOff>0</xdr:rowOff>
    </xdr:from>
    <xdr:to xmlns:xdr="http://schemas.openxmlformats.org/drawingml/2006/spreadsheetDrawing">
      <xdr:col>4</xdr:col>
      <xdr:colOff>554990</xdr:colOff>
      <xdr:row>4</xdr:row>
      <xdr:rowOff>0</xdr:rowOff>
    </xdr:to>
    <xdr:pic macro=""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9230" y="0"/>
          <a:ext cx="2016760" cy="685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213360</xdr:rowOff>
        </xdr:from>
        <xdr:to xmlns:xdr="http://schemas.openxmlformats.org/drawingml/2006/spreadsheetDrawing">
          <xdr:col>2</xdr:col>
          <xdr:colOff>754380</xdr:colOff>
          <xdr:row>23</xdr:row>
          <xdr:rowOff>205740</xdr:rowOff>
        </xdr:to>
        <xdr:sp textlink="">
          <xdr:nvSpPr>
            <xdr:cNvPr id="18441" name="オプション 9" descr="ガソリン" hidden="1">
              <a:extLst>
                <a:ext uri="{63B3BB69-23CF-44E3-9099-C40C66FF867C}">
                  <a14:compatExt spid="_x0000_s184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629150"/>
              <a:ext cx="754380" cy="2076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14</xdr:row>
          <xdr:rowOff>0</xdr:rowOff>
        </xdr:from>
        <xdr:to xmlns:xdr="http://schemas.openxmlformats.org/drawingml/2006/spreadsheetDrawing">
          <xdr:col>2</xdr:col>
          <xdr:colOff>662305</xdr:colOff>
          <xdr:row>15</xdr:row>
          <xdr:rowOff>0</xdr:rowOff>
        </xdr:to>
        <xdr:sp textlink="">
          <xdr:nvSpPr>
            <xdr:cNvPr id="18442" name="オプション 10" hidden="1">
              <a:extLst>
                <a:ext uri="{63B3BB69-23CF-44E3-9099-C40C66FF867C}">
                  <a14:compatExt spid="_x0000_s184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693670"/>
              <a:ext cx="66230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15</xdr:row>
          <xdr:rowOff>0</xdr:rowOff>
        </xdr:from>
        <xdr:to xmlns:xdr="http://schemas.openxmlformats.org/drawingml/2006/spreadsheetDrawing">
          <xdr:col>2</xdr:col>
          <xdr:colOff>662305</xdr:colOff>
          <xdr:row>16</xdr:row>
          <xdr:rowOff>0</xdr:rowOff>
        </xdr:to>
        <xdr:sp textlink="">
          <xdr:nvSpPr>
            <xdr:cNvPr id="18443" name="オプション 11" hidden="1">
              <a:extLst>
                <a:ext uri="{63B3BB69-23CF-44E3-9099-C40C66FF867C}">
                  <a14:compatExt spid="_x0000_s184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908935"/>
              <a:ext cx="66230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23</xdr:row>
          <xdr:rowOff>213360</xdr:rowOff>
        </xdr:from>
        <xdr:to xmlns:xdr="http://schemas.openxmlformats.org/drawingml/2006/spreadsheetDrawing">
          <xdr:col>2</xdr:col>
          <xdr:colOff>792480</xdr:colOff>
          <xdr:row>25</xdr:row>
          <xdr:rowOff>0</xdr:rowOff>
        </xdr:to>
        <xdr:sp textlink="">
          <xdr:nvSpPr>
            <xdr:cNvPr id="18444" name="オプション 12" descr="ガソリン" hidden="1">
              <a:extLst>
                <a:ext uri="{63B3BB69-23CF-44E3-9099-C40C66FF867C}">
                  <a14:compatExt spid="_x0000_s184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844415"/>
              <a:ext cx="792480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13</xdr:row>
          <xdr:rowOff>0</xdr:rowOff>
        </xdr:from>
        <xdr:to xmlns:xdr="http://schemas.openxmlformats.org/drawingml/2006/spreadsheetDrawing">
          <xdr:col>5</xdr:col>
          <xdr:colOff>8255</xdr:colOff>
          <xdr:row>16</xdr:row>
          <xdr:rowOff>0</xdr:rowOff>
        </xdr:to>
        <xdr:sp textlink="">
          <xdr:nvSpPr>
            <xdr:cNvPr id="18445" name="グループ 13" hidden="1">
              <a:extLst>
                <a:ext uri="{63B3BB69-23CF-44E3-9099-C40C66FF867C}">
                  <a14:compatExt spid="_x0000_s184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2478405"/>
              <a:ext cx="1949450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0</xdr:rowOff>
        </xdr:from>
        <xdr:to xmlns:xdr="http://schemas.openxmlformats.org/drawingml/2006/spreadsheetDrawing">
          <xdr:col>5</xdr:col>
          <xdr:colOff>15240</xdr:colOff>
          <xdr:row>25</xdr:row>
          <xdr:rowOff>0</xdr:rowOff>
        </xdr:to>
        <xdr:sp textlink="">
          <xdr:nvSpPr>
            <xdr:cNvPr id="18446" name="グループ 14" hidden="1">
              <a:extLst>
                <a:ext uri="{63B3BB69-23CF-44E3-9099-C40C66FF867C}">
                  <a14:compatExt spid="_x0000_s184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310" y="4415790"/>
              <a:ext cx="1956435" cy="645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</xdr:row>
          <xdr:rowOff>0</xdr:rowOff>
        </xdr:from>
        <xdr:to xmlns:xdr="http://schemas.openxmlformats.org/drawingml/2006/spreadsheetDrawing">
          <xdr:col>14</xdr:col>
          <xdr:colOff>640080</xdr:colOff>
          <xdr:row>4</xdr:row>
          <xdr:rowOff>76200</xdr:rowOff>
        </xdr:to>
        <xdr:sp textlink="">
          <xdr:nvSpPr>
            <xdr:cNvPr id="18447" name="グループ 15" hidden="1">
              <a:extLst>
                <a:ext uri="{63B3BB69-23CF-44E3-9099-C40C66FF867C}">
                  <a14:compatExt spid="_x0000_s184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43165" y="171450"/>
              <a:ext cx="1310005" cy="590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546735</xdr:colOff>
      <xdr:row>47</xdr:row>
      <xdr:rowOff>83185</xdr:rowOff>
    </xdr:from>
    <xdr:to xmlns:xdr="http://schemas.openxmlformats.org/drawingml/2006/spreadsheetDrawing">
      <xdr:col>8</xdr:col>
      <xdr:colOff>436245</xdr:colOff>
      <xdr:row>49</xdr:row>
      <xdr:rowOff>38100</xdr:rowOff>
    </xdr:to>
    <xdr:grpSp>
      <xdr:nvGrpSpPr>
        <xdr:cNvPr id="38" name="グループ化 37"/>
        <xdr:cNvGrpSpPr/>
      </xdr:nvGrpSpPr>
      <xdr:grpSpPr>
        <a:xfrm>
          <a:off x="995045" y="8941435"/>
          <a:ext cx="3634740" cy="366395"/>
          <a:chOff x="612540" y="8310468"/>
          <a:chExt cx="3298697" cy="246792"/>
        </a:xfrm>
      </xdr:grpSpPr>
      <xdr:cxnSp macro="">
        <xdr:nvCxnSpPr>
          <xdr:cNvPr id="39" name="直線コネクタ 38"/>
          <xdr:cNvCxnSpPr/>
        </xdr:nvCxnSpPr>
        <xdr:spPr>
          <a:xfrm>
            <a:off x="614889" y="8315629"/>
            <a:ext cx="3289482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>
            <a:off x="612540" y="8312909"/>
            <a:ext cx="0" cy="244351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>
            <a:off x="614889" y="8557260"/>
            <a:ext cx="3296348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/>
          <xdr:cNvCxnSpPr/>
        </xdr:nvCxnSpPr>
        <xdr:spPr>
          <a:xfrm>
            <a:off x="3909129" y="8310468"/>
            <a:ext cx="0" cy="240222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</xdr:col>
      <xdr:colOff>134620</xdr:colOff>
      <xdr:row>47</xdr:row>
      <xdr:rowOff>158115</xdr:rowOff>
    </xdr:from>
    <xdr:to xmlns:xdr="http://schemas.openxmlformats.org/drawingml/2006/spreadsheetDrawing">
      <xdr:col>2</xdr:col>
      <xdr:colOff>483870</xdr:colOff>
      <xdr:row>49</xdr:row>
      <xdr:rowOff>65405</xdr:rowOff>
    </xdr:to>
    <xdr:sp macro="" textlink="">
      <xdr:nvSpPr>
        <xdr:cNvPr id="43" name="テキスト ボックス 42"/>
        <xdr:cNvSpPr txBox="1"/>
      </xdr:nvSpPr>
      <xdr:spPr>
        <a:xfrm>
          <a:off x="324485" y="9016365"/>
          <a:ext cx="607695" cy="318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" rIns="10800" rtlCol="0" anchor="ctr" anchorCtr="0"/>
        <a:lstStyle/>
        <a:p>
          <a:pPr algn="ctr"/>
          <a:r>
            <a:rPr kumimoji="1" lang="ja-JP" altLang="en-US" sz="900">
              <a:latin typeface="メイリオ"/>
              <a:ea typeface="メイリオ"/>
            </a:rPr>
            <a:t>総排出量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0</xdr:colOff>
      <xdr:row>33</xdr:row>
      <xdr:rowOff>0</xdr:rowOff>
    </xdr:from>
    <xdr:to xmlns:xdr="http://schemas.openxmlformats.org/drawingml/2006/spreadsheetDrawing">
      <xdr:col>21</xdr:col>
      <xdr:colOff>0</xdr:colOff>
      <xdr:row>50</xdr:row>
      <xdr:rowOff>0</xdr:rowOff>
    </xdr:to>
    <xdr:graphicFrame macro="">
      <xdr:nvGraphicFramePr>
        <xdr:cNvPr id="44" name="グラフ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13</xdr:col>
      <xdr:colOff>553720</xdr:colOff>
      <xdr:row>48</xdr:row>
      <xdr:rowOff>32385</xdr:rowOff>
    </xdr:from>
    <xdr:to xmlns:xdr="http://schemas.openxmlformats.org/drawingml/2006/spreadsheetDrawing">
      <xdr:col>16</xdr:col>
      <xdr:colOff>464185</xdr:colOff>
      <xdr:row>49</xdr:row>
      <xdr:rowOff>125730</xdr:rowOff>
    </xdr:to>
    <xdr:grpSp>
      <xdr:nvGrpSpPr>
        <xdr:cNvPr id="45" name="グループ化 44"/>
        <xdr:cNvGrpSpPr/>
      </xdr:nvGrpSpPr>
      <xdr:grpSpPr>
        <a:xfrm>
          <a:off x="8096885" y="9096375"/>
          <a:ext cx="1920240" cy="299085"/>
          <a:chOff x="612540" y="8310468"/>
          <a:chExt cx="3298697" cy="246792"/>
        </a:xfrm>
      </xdr:grpSpPr>
      <xdr:cxnSp macro="">
        <xdr:nvCxnSpPr>
          <xdr:cNvPr id="46" name="直線コネクタ 45"/>
          <xdr:cNvCxnSpPr/>
        </xdr:nvCxnSpPr>
        <xdr:spPr>
          <a:xfrm>
            <a:off x="614889" y="8315629"/>
            <a:ext cx="3289482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612540" y="8312909"/>
            <a:ext cx="0" cy="244351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/>
          <xdr:cNvCxnSpPr/>
        </xdr:nvCxnSpPr>
        <xdr:spPr>
          <a:xfrm>
            <a:off x="614889" y="8557260"/>
            <a:ext cx="3296348" cy="0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>
            <a:off x="3909129" y="8310468"/>
            <a:ext cx="0" cy="240222"/>
          </a:xfrm>
          <a:prstGeom prst="straightConnector1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12</xdr:col>
      <xdr:colOff>664210</xdr:colOff>
      <xdr:row>47</xdr:row>
      <xdr:rowOff>149225</xdr:rowOff>
    </xdr:from>
    <xdr:to xmlns:xdr="http://schemas.openxmlformats.org/drawingml/2006/spreadsheetDrawing">
      <xdr:col>13</xdr:col>
      <xdr:colOff>562610</xdr:colOff>
      <xdr:row>50</xdr:row>
      <xdr:rowOff>32385</xdr:rowOff>
    </xdr:to>
    <xdr:sp macro="" textlink="">
      <xdr:nvSpPr>
        <xdr:cNvPr id="50" name="テキスト ボックス 49"/>
        <xdr:cNvSpPr txBox="1"/>
      </xdr:nvSpPr>
      <xdr:spPr>
        <a:xfrm>
          <a:off x="7537450" y="9007475"/>
          <a:ext cx="568325" cy="5003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" tIns="3600" rIns="10800" bIns="3600" rtlCol="0" anchor="ctr" anchorCtr="1"/>
        <a:lstStyle/>
        <a:p>
          <a:pPr algn="ctr"/>
          <a:r>
            <a:rPr kumimoji="1" lang="ja-JP" altLang="en-US" sz="900">
              <a:latin typeface="メイリオ"/>
              <a:ea typeface="メイリオ"/>
            </a:rPr>
            <a:t>家庭部門</a:t>
          </a:r>
          <a:endParaRPr kumimoji="1" lang="en-US" altLang="ja-JP" sz="900">
            <a:latin typeface="メイリオ"/>
            <a:ea typeface="メイリオ"/>
          </a:endParaRPr>
        </a:p>
        <a:p>
          <a:pPr algn="ctr"/>
          <a:r>
            <a:rPr kumimoji="1" lang="ja-JP" altLang="en-US" sz="900">
              <a:latin typeface="メイリオ"/>
              <a:ea typeface="メイリオ"/>
            </a:rPr>
            <a:t>排出量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0</xdr:colOff>
          <xdr:row>29</xdr:row>
          <xdr:rowOff>0</xdr:rowOff>
        </xdr:from>
        <xdr:to xmlns:xdr="http://schemas.openxmlformats.org/drawingml/2006/spreadsheetDrawing">
          <xdr:col>19</xdr:col>
          <xdr:colOff>640080</xdr:colOff>
          <xdr:row>32</xdr:row>
          <xdr:rowOff>91440</xdr:rowOff>
        </xdr:to>
        <xdr:sp textlink="">
          <xdr:nvSpPr>
            <xdr:cNvPr id="18448" name="グループ 16" hidden="1">
              <a:extLst>
                <a:ext uri="{63B3BB69-23CF-44E3-9099-C40C66FF867C}">
                  <a14:compatExt spid="_x0000_s184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92790" y="5492115"/>
              <a:ext cx="1310005" cy="569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0</xdr:colOff>
          <xdr:row>29</xdr:row>
          <xdr:rowOff>0</xdr:rowOff>
        </xdr:from>
        <xdr:to xmlns:xdr="http://schemas.openxmlformats.org/drawingml/2006/spreadsheetDrawing">
          <xdr:col>19</xdr:col>
          <xdr:colOff>640080</xdr:colOff>
          <xdr:row>32</xdr:row>
          <xdr:rowOff>91440</xdr:rowOff>
        </xdr:to>
        <xdr:sp textlink="">
          <xdr:nvSpPr>
            <xdr:cNvPr id="18449" name="グループ 17" hidden="1">
              <a:extLst>
                <a:ext uri="{63B3BB69-23CF-44E3-9099-C40C66FF867C}">
                  <a14:compatExt spid="_x0000_s184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92790" y="5492115"/>
              <a:ext cx="1310005" cy="56959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26</xdr:col>
      <xdr:colOff>495300</xdr:colOff>
      <xdr:row>52</xdr:row>
      <xdr:rowOff>0</xdr:rowOff>
    </xdr:from>
    <xdr:to xmlns:xdr="http://schemas.openxmlformats.org/drawingml/2006/spreadsheetDrawing">
      <xdr:col>28</xdr:col>
      <xdr:colOff>15240</xdr:colOff>
      <xdr:row>55</xdr:row>
      <xdr:rowOff>36830</xdr:rowOff>
    </xdr:to>
    <xdr:pic macro="">
      <xdr:nvPicPr>
        <xdr:cNvPr id="33" name="AA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14090" y="9886950"/>
          <a:ext cx="737870" cy="65405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29</xdr:col>
      <xdr:colOff>0</xdr:colOff>
      <xdr:row>52</xdr:row>
      <xdr:rowOff>0</xdr:rowOff>
    </xdr:from>
    <xdr:to xmlns:xdr="http://schemas.openxmlformats.org/drawingml/2006/spreadsheetDrawing">
      <xdr:col>30</xdr:col>
      <xdr:colOff>129540</xdr:colOff>
      <xdr:row>55</xdr:row>
      <xdr:rowOff>144145</xdr:rowOff>
    </xdr:to>
    <xdr:pic macro="">
      <xdr:nvPicPr>
        <xdr:cNvPr id="34" name="B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545685" y="9886950"/>
          <a:ext cx="738505" cy="7613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28</xdr:col>
      <xdr:colOff>0</xdr:colOff>
      <xdr:row>52</xdr:row>
      <xdr:rowOff>0</xdr:rowOff>
    </xdr:from>
    <xdr:to xmlns:xdr="http://schemas.openxmlformats.org/drawingml/2006/spreadsheetDrawing">
      <xdr:col>29</xdr:col>
      <xdr:colOff>129540</xdr:colOff>
      <xdr:row>55</xdr:row>
      <xdr:rowOff>144145</xdr:rowOff>
    </xdr:to>
    <xdr:pic macro="">
      <xdr:nvPicPr>
        <xdr:cNvPr id="35" name="A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936720" y="9886950"/>
          <a:ext cx="738505" cy="7613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30</xdr:col>
      <xdr:colOff>0</xdr:colOff>
      <xdr:row>52</xdr:row>
      <xdr:rowOff>0</xdr:rowOff>
    </xdr:from>
    <xdr:to xmlns:xdr="http://schemas.openxmlformats.org/drawingml/2006/spreadsheetDrawing">
      <xdr:col>31</xdr:col>
      <xdr:colOff>129540</xdr:colOff>
      <xdr:row>55</xdr:row>
      <xdr:rowOff>144145</xdr:rowOff>
    </xdr:to>
    <xdr:pic macro="">
      <xdr:nvPicPr>
        <xdr:cNvPr id="36" name="CC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154650" y="9886950"/>
          <a:ext cx="738505" cy="7613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31</xdr:col>
      <xdr:colOff>0</xdr:colOff>
      <xdr:row>52</xdr:row>
      <xdr:rowOff>0</xdr:rowOff>
    </xdr:from>
    <xdr:to xmlns:xdr="http://schemas.openxmlformats.org/drawingml/2006/spreadsheetDrawing">
      <xdr:col>32</xdr:col>
      <xdr:colOff>68580</xdr:colOff>
      <xdr:row>55</xdr:row>
      <xdr:rowOff>144145</xdr:rowOff>
    </xdr:to>
    <xdr:pic macro="">
      <xdr:nvPicPr>
        <xdr:cNvPr id="37" name="D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763615" y="9886950"/>
          <a:ext cx="677545" cy="7613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8890</xdr:colOff>
          <xdr:row>0</xdr:row>
          <xdr:rowOff>154940</xdr:rowOff>
        </xdr:from>
        <xdr:to xmlns:xdr="http://schemas.openxmlformats.org/drawingml/2006/spreadsheetDrawing">
          <xdr:col>16</xdr:col>
          <xdr:colOff>0</xdr:colOff>
          <xdr:row>6</xdr:row>
          <xdr:rowOff>19685</xdr:rowOff>
        </xdr:to>
        <xdr:pic macro=""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Result01" spid="_x0000_s1852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891905" y="154940"/>
              <a:ext cx="661035" cy="79819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9.xml" /><Relationship Id="rId5" Type="http://schemas.openxmlformats.org/officeDocument/2006/relationships/ctrlProp" Target="../ctrlProps/ctrlProp10.xml" /><Relationship Id="rId6" Type="http://schemas.openxmlformats.org/officeDocument/2006/relationships/ctrlProp" Target="../ctrlProps/ctrlProp11.xml" /><Relationship Id="rId7" Type="http://schemas.openxmlformats.org/officeDocument/2006/relationships/ctrlProp" Target="../ctrlProps/ctrlProp12.xml" /><Relationship Id="rId8" Type="http://schemas.openxmlformats.org/officeDocument/2006/relationships/ctrlProp" Target="../ctrlProps/ctrlProp13.xml" /><Relationship Id="rId9" Type="http://schemas.openxmlformats.org/officeDocument/2006/relationships/ctrlProp" Target="../ctrlProps/ctrlProp14.xml" /><Relationship Id="rId10" Type="http://schemas.openxmlformats.org/officeDocument/2006/relationships/ctrlProp" Target="../ctrlProps/ctrlProp15.xml" /><Relationship Id="rId11" Type="http://schemas.openxmlformats.org/officeDocument/2006/relationships/ctrlProp" Target="../ctrlProps/ctrlProp16.xml" /><Relationship Id="rId12" Type="http://schemas.openxmlformats.org/officeDocument/2006/relationships/ctrlProp" Target="../ctrlProps/ctrlProp17.xml" /><Relationship Id="rId13" Type="http://schemas.openxmlformats.org/officeDocument/2006/relationships/ctrlProp" Target="../ctrlProps/ctrlProp18.xml" /><Relationship Id="rId14" Type="http://schemas.openxmlformats.org/officeDocument/2006/relationships/ctrlProp" Target="../ctrlProps/ctrlProp19.xml" /><Relationship Id="rId15" Type="http://schemas.openxmlformats.org/officeDocument/2006/relationships/ctrlProp" Target="../ctrlProps/ctrlProp20.xml" /><Relationship Id="rId16" Type="http://schemas.openxmlformats.org/officeDocument/2006/relationships/ctrlProp" Target="../ctrlProps/ctrlProp2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8"/>
  <sheetViews>
    <sheetView zoomScale="70" zoomScaleNormal="70" workbookViewId="0">
      <selection activeCell="J6" sqref="J6"/>
    </sheetView>
  </sheetViews>
  <sheetFormatPr defaultRowHeight="13.2"/>
  <sheetData>
    <row r="1" spans="1:4" ht="16.2">
      <c r="A1" s="1" t="s">
        <v>27</v>
      </c>
      <c r="B1" s="5"/>
      <c r="C1" s="9"/>
      <c r="D1" s="9"/>
    </row>
    <row r="2" spans="1:4" ht="16.2">
      <c r="A2" s="2" t="s">
        <v>18</v>
      </c>
      <c r="B2" s="6"/>
      <c r="C2" s="9"/>
      <c r="D2" s="9"/>
    </row>
    <row r="3" spans="1:4">
      <c r="A3" t="s">
        <v>35</v>
      </c>
    </row>
    <row r="4" spans="1:4" ht="16.2">
      <c r="A4" s="2" t="s">
        <v>37</v>
      </c>
      <c r="B4" s="6"/>
      <c r="C4" s="9"/>
      <c r="D4" s="9"/>
    </row>
    <row r="5" spans="1:4" ht="16.2">
      <c r="A5" s="3" t="s">
        <v>31</v>
      </c>
      <c r="B5" s="7"/>
      <c r="C5" s="9"/>
      <c r="D5" s="9"/>
    </row>
    <row r="6" spans="1:4" ht="16.2">
      <c r="A6" s="4" t="s">
        <v>30</v>
      </c>
      <c r="B6" s="8"/>
      <c r="C6" s="9"/>
      <c r="D6" s="9"/>
    </row>
    <row r="7" spans="1:4" ht="16.2">
      <c r="A7" s="3" t="s">
        <v>62</v>
      </c>
      <c r="B7" s="7"/>
      <c r="C7" s="9"/>
      <c r="D7" s="9"/>
    </row>
    <row r="8" spans="1:4" ht="16.2">
      <c r="A8" s="4" t="s">
        <v>33</v>
      </c>
      <c r="B8" s="8"/>
      <c r="C8" s="9"/>
      <c r="D8" s="9"/>
    </row>
  </sheetData>
  <sheetProtection algorithmName="SHA-512" hashValue="skPU1cXwlF6/4ok6JnO7UuFBQkyB4fYPEfY7wqiHPZIL0gYCUYYQN/PQCzjH6eGgwzMNtd/dIrGNwWnM0qtNAg==" saltValue="xwlfweUp5S0ulJMLq81vYg==" spinCount="100000" sheet="1" objects="1" scenarios="1"/>
  <phoneticPr fontId="1"/>
  <pageMargins left="0.7" right="0.7" top="0.75" bottom="0.75" header="0.3" footer="0.3"/>
  <pageSetup paperSize="9" fitToWidth="1" fitToHeight="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  <pageSetUpPr fitToPage="1"/>
  </sheetPr>
  <dimension ref="B1:AS57"/>
  <sheetViews>
    <sheetView tabSelected="1" zoomScale="85" zoomScaleNormal="85" workbookViewId="0">
      <selection activeCell="E5" sqref="E5"/>
    </sheetView>
  </sheetViews>
  <sheetFormatPr defaultRowHeight="16.2"/>
  <cols>
    <col min="1" max="1" width="2.77734375" style="10" customWidth="1"/>
    <col min="2" max="2" width="3.77734375" style="10" customWidth="1"/>
    <col min="3" max="3" width="12.77734375" style="9" customWidth="1"/>
    <col min="4" max="4" width="4.77734375" style="11" hidden="1" customWidth="1"/>
    <col min="5" max="6" width="10.77734375" style="9" customWidth="1"/>
    <col min="7" max="7" width="5.77734375" style="9" customWidth="1"/>
    <col min="8" max="20" width="9.77734375" style="10" customWidth="1"/>
    <col min="21" max="21" width="5.77734375" style="10" customWidth="1"/>
    <col min="22" max="22" width="9.5546875" style="10" bestFit="1" customWidth="1"/>
    <col min="23" max="25" width="8.88671875" style="10" customWidth="1"/>
    <col min="26" max="26" width="8.88671875" style="12" customWidth="1"/>
    <col min="27" max="38" width="10.77734375" style="12" customWidth="1"/>
    <col min="39" max="42" width="8.88671875" style="12" customWidth="1"/>
    <col min="43" max="43" width="9.77734375" style="12" bestFit="1" customWidth="1"/>
    <col min="44" max="44" width="8.88671875" style="12" customWidth="1"/>
    <col min="45" max="45" width="8.88671875" style="13" customWidth="1"/>
    <col min="46" max="16384" width="8.88671875" style="10" customWidth="1"/>
  </cols>
  <sheetData>
    <row r="1" spans="2:44" ht="13.5" customHeight="1">
      <c r="C1" s="22"/>
      <c r="D1" s="36"/>
      <c r="E1" s="51"/>
      <c r="F1" s="61" t="s">
        <v>32</v>
      </c>
      <c r="G1" s="70"/>
      <c r="H1" s="82" t="s">
        <v>44</v>
      </c>
      <c r="I1" s="82"/>
      <c r="J1" s="82"/>
      <c r="K1" s="94"/>
      <c r="P1" s="9"/>
    </row>
    <row r="2" spans="2:44" ht="13.5" customHeight="1">
      <c r="C2" s="22"/>
      <c r="D2" s="36"/>
      <c r="E2" s="51"/>
      <c r="F2" s="61"/>
      <c r="G2" s="70"/>
      <c r="H2" s="82"/>
      <c r="I2" s="82"/>
      <c r="J2" s="82"/>
      <c r="K2" s="95" t="s">
        <v>5</v>
      </c>
      <c r="L2" s="100"/>
      <c r="M2" s="105" t="s">
        <v>96</v>
      </c>
      <c r="N2" s="111" t="e">
        <f>AR27</f>
        <v>#N/A</v>
      </c>
      <c r="O2" s="116" t="s">
        <v>102</v>
      </c>
      <c r="P2" s="83"/>
      <c r="Q2" s="123" t="s">
        <v>19</v>
      </c>
      <c r="R2" s="127"/>
      <c r="S2" s="127"/>
      <c r="T2" s="127"/>
      <c r="U2" s="147"/>
      <c r="W2" s="35"/>
    </row>
    <row r="3" spans="2:44" ht="13.5" customHeight="1">
      <c r="C3" s="22"/>
      <c r="D3" s="36"/>
      <c r="E3" s="52"/>
      <c r="F3" s="61"/>
      <c r="G3" s="70"/>
      <c r="H3" s="82"/>
      <c r="I3" s="82"/>
      <c r="J3" s="82"/>
      <c r="K3" s="96" t="s">
        <v>6</v>
      </c>
      <c r="L3" s="101"/>
      <c r="M3" s="106" t="s">
        <v>97</v>
      </c>
      <c r="N3" s="112" t="s">
        <v>103</v>
      </c>
      <c r="O3" s="117"/>
      <c r="Q3" s="124" t="s">
        <v>60</v>
      </c>
      <c r="R3" s="128"/>
      <c r="S3" s="128"/>
      <c r="T3" s="128"/>
      <c r="U3" s="148"/>
      <c r="W3" s="159"/>
    </row>
    <row r="4" spans="2:44" ht="13.5" customHeight="1">
      <c r="C4" s="22"/>
      <c r="D4" s="36"/>
      <c r="E4" s="52"/>
      <c r="F4" s="61"/>
      <c r="G4" s="70"/>
      <c r="H4" s="82"/>
      <c r="I4" s="82"/>
      <c r="J4" s="82"/>
      <c r="K4" s="97" t="s">
        <v>100</v>
      </c>
      <c r="L4" s="102"/>
      <c r="M4" s="107">
        <f>1607*L2</f>
        <v>0</v>
      </c>
      <c r="N4" s="113" t="e">
        <f>T29/(M4/12*AQ27)</f>
        <v>#N/A</v>
      </c>
      <c r="O4" s="118"/>
      <c r="P4" s="122" t="e">
        <f>IF(N4&lt;AB54,"AA",IF(N4&lt;AC54,"A",IF(N4&lt;AD54,"B",IF(N4&lt;AE54,"CC","D"))))</f>
        <v>#N/A</v>
      </c>
      <c r="Q4" s="124" t="s">
        <v>58</v>
      </c>
      <c r="R4" s="128"/>
      <c r="S4" s="128"/>
      <c r="T4" s="128"/>
      <c r="U4" s="148"/>
      <c r="W4" s="163"/>
    </row>
    <row r="5" spans="2:44" ht="13.5" customHeight="1">
      <c r="C5" s="10"/>
      <c r="D5" s="36"/>
      <c r="E5" s="22"/>
      <c r="K5" s="98" t="s">
        <v>101</v>
      </c>
      <c r="L5" s="103"/>
      <c r="M5" s="108">
        <f>L2*1004</f>
        <v>0</v>
      </c>
      <c r="N5" s="114" t="s">
        <v>89</v>
      </c>
      <c r="O5" s="119"/>
      <c r="Q5" s="125" t="s">
        <v>61</v>
      </c>
      <c r="R5" s="129"/>
      <c r="S5" s="129"/>
      <c r="T5" s="129"/>
      <c r="U5" s="149"/>
      <c r="AA5" s="12">
        <v>8</v>
      </c>
      <c r="AB5" s="12">
        <v>4</v>
      </c>
      <c r="AC5" s="12">
        <v>2</v>
      </c>
      <c r="AD5" s="12">
        <v>1</v>
      </c>
      <c r="AE5" s="12">
        <v>8</v>
      </c>
      <c r="AF5" s="12">
        <v>4</v>
      </c>
      <c r="AG5" s="12">
        <v>2</v>
      </c>
      <c r="AH5" s="12">
        <v>1</v>
      </c>
      <c r="AI5" s="12">
        <v>8</v>
      </c>
      <c r="AJ5" s="12">
        <v>4</v>
      </c>
      <c r="AK5" s="12">
        <v>2</v>
      </c>
      <c r="AL5" s="12">
        <v>1</v>
      </c>
    </row>
    <row r="6" spans="2:44" ht="6" customHeight="1">
      <c r="C6" s="23"/>
      <c r="D6" s="36"/>
      <c r="E6" s="22"/>
      <c r="F6" s="22"/>
      <c r="G6" s="22"/>
      <c r="H6" s="83"/>
      <c r="I6" s="83"/>
      <c r="J6" s="83"/>
      <c r="K6" s="83"/>
      <c r="L6" s="83"/>
      <c r="M6" s="83"/>
      <c r="N6" s="115"/>
      <c r="O6" s="115"/>
      <c r="P6" s="83"/>
      <c r="Q6" s="83"/>
      <c r="R6" s="115"/>
      <c r="S6" s="134"/>
      <c r="T6" s="134"/>
      <c r="U6" s="134"/>
    </row>
    <row r="7" spans="2:44" ht="19.95" customHeight="1">
      <c r="B7" s="14"/>
      <c r="C7" s="24" t="s">
        <v>6</v>
      </c>
      <c r="D7" s="37"/>
      <c r="E7" s="53" t="s">
        <v>59</v>
      </c>
      <c r="F7" s="62" t="s">
        <v>9</v>
      </c>
      <c r="G7" s="71" t="s">
        <v>2</v>
      </c>
      <c r="H7" s="84" t="s">
        <v>28</v>
      </c>
      <c r="I7" s="84" t="s">
        <v>46</v>
      </c>
      <c r="J7" s="84" t="s">
        <v>48</v>
      </c>
      <c r="K7" s="84" t="s">
        <v>52</v>
      </c>
      <c r="L7" s="84" t="s">
        <v>53</v>
      </c>
      <c r="M7" s="84" t="s">
        <v>14</v>
      </c>
      <c r="N7" s="84" t="s">
        <v>54</v>
      </c>
      <c r="O7" s="84" t="s">
        <v>0</v>
      </c>
      <c r="P7" s="84" t="s">
        <v>8</v>
      </c>
      <c r="Q7" s="84" t="s">
        <v>21</v>
      </c>
      <c r="R7" s="84" t="s">
        <v>50</v>
      </c>
      <c r="S7" s="84" t="s">
        <v>56</v>
      </c>
      <c r="T7" s="84" t="s">
        <v>25</v>
      </c>
      <c r="U7" s="150"/>
      <c r="AA7" s="165" t="s">
        <v>28</v>
      </c>
      <c r="AB7" s="165" t="s">
        <v>46</v>
      </c>
      <c r="AC7" s="165" t="s">
        <v>48</v>
      </c>
      <c r="AD7" s="165" t="s">
        <v>52</v>
      </c>
      <c r="AE7" s="165" t="s">
        <v>53</v>
      </c>
      <c r="AF7" s="165" t="s">
        <v>14</v>
      </c>
      <c r="AG7" s="165" t="s">
        <v>54</v>
      </c>
      <c r="AH7" s="165" t="s">
        <v>0</v>
      </c>
      <c r="AI7" s="165" t="s">
        <v>8</v>
      </c>
      <c r="AJ7" s="165" t="s">
        <v>21</v>
      </c>
      <c r="AK7" s="165" t="s">
        <v>50</v>
      </c>
      <c r="AL7" s="165" t="s">
        <v>56</v>
      </c>
    </row>
    <row r="8" spans="2:44" ht="16.95" customHeight="1">
      <c r="B8" s="15" t="s">
        <v>75</v>
      </c>
      <c r="C8" s="25" t="s">
        <v>1</v>
      </c>
      <c r="D8" s="38"/>
      <c r="E8" s="54"/>
      <c r="F8" s="63" t="s">
        <v>13</v>
      </c>
      <c r="G8" s="72" t="s">
        <v>11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9">
        <f t="shared" ref="T8:T27" si="0">SUM(H8:S8)</f>
        <v>0</v>
      </c>
      <c r="U8" s="151" t="s">
        <v>11</v>
      </c>
      <c r="AA8" s="12">
        <v>1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65">
        <f t="shared" ref="AM8:AM19" si="1">AA8*$AA$5+AB8*$AB$5+AC8*$AC$5+AD8*$AD$5</f>
        <v>8</v>
      </c>
      <c r="AN8" s="165">
        <f t="shared" ref="AN8:AN19" si="2">AE8*$AE$5+$AF$5*AF8+$AG$5*AG8+$AH$5*AH8</f>
        <v>0</v>
      </c>
      <c r="AO8" s="12">
        <f t="shared" ref="AO8:AO19" si="3">$AI$5*AI8+$AJ$5*AJ8+$AK$5*AK8+$AL$5*AL8</f>
        <v>0</v>
      </c>
      <c r="AP8" s="12">
        <f t="shared" ref="AP8:AP19" si="4">AM8*16*16+AN8*16+AO8</f>
        <v>2048</v>
      </c>
      <c r="AQ8" s="12">
        <f t="shared" ref="AQ8:AQ19" si="5">SUM(AA8:AL8)</f>
        <v>1</v>
      </c>
      <c r="AR8" s="165" t="s">
        <v>28</v>
      </c>
    </row>
    <row r="9" spans="2:44" ht="16.95" customHeight="1">
      <c r="B9" s="16"/>
      <c r="C9" s="26"/>
      <c r="D9" s="39"/>
      <c r="E9" s="55">
        <v>0.53400000000000003</v>
      </c>
      <c r="F9" s="64" t="s">
        <v>15</v>
      </c>
      <c r="G9" s="73" t="s">
        <v>20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37">
        <f t="shared" si="0"/>
        <v>0</v>
      </c>
      <c r="U9" s="152" t="s">
        <v>20</v>
      </c>
      <c r="AA9" s="12">
        <v>1</v>
      </c>
      <c r="AB9" s="12">
        <v>1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65">
        <f t="shared" si="1"/>
        <v>12</v>
      </c>
      <c r="AN9" s="165">
        <f t="shared" si="2"/>
        <v>0</v>
      </c>
      <c r="AO9" s="12">
        <f t="shared" si="3"/>
        <v>0</v>
      </c>
      <c r="AP9" s="12">
        <f t="shared" si="4"/>
        <v>3072</v>
      </c>
      <c r="AQ9" s="12">
        <f t="shared" si="5"/>
        <v>2</v>
      </c>
      <c r="AR9" s="165" t="s">
        <v>46</v>
      </c>
    </row>
    <row r="10" spans="2:44" ht="16.95" customHeight="1">
      <c r="B10" s="16"/>
      <c r="C10" s="27" t="s">
        <v>34</v>
      </c>
      <c r="D10" s="40"/>
      <c r="E10" s="56" t="s">
        <v>26</v>
      </c>
      <c r="F10" s="65" t="s">
        <v>43</v>
      </c>
      <c r="G10" s="74" t="s">
        <v>3</v>
      </c>
      <c r="H10" s="87">
        <f t="shared" ref="H10:S10" si="6">$E$9*H9</f>
        <v>0</v>
      </c>
      <c r="I10" s="87">
        <f t="shared" si="6"/>
        <v>0</v>
      </c>
      <c r="J10" s="87">
        <f t="shared" si="6"/>
        <v>0</v>
      </c>
      <c r="K10" s="87">
        <f t="shared" si="6"/>
        <v>0</v>
      </c>
      <c r="L10" s="87">
        <f t="shared" si="6"/>
        <v>0</v>
      </c>
      <c r="M10" s="87">
        <f t="shared" si="6"/>
        <v>0</v>
      </c>
      <c r="N10" s="87">
        <f t="shared" si="6"/>
        <v>0</v>
      </c>
      <c r="O10" s="87">
        <f t="shared" si="6"/>
        <v>0</v>
      </c>
      <c r="P10" s="87">
        <f t="shared" si="6"/>
        <v>0</v>
      </c>
      <c r="Q10" s="87">
        <f t="shared" si="6"/>
        <v>0</v>
      </c>
      <c r="R10" s="87">
        <f t="shared" si="6"/>
        <v>0</v>
      </c>
      <c r="S10" s="87">
        <f t="shared" si="6"/>
        <v>0</v>
      </c>
      <c r="T10" s="87">
        <f t="shared" si="0"/>
        <v>0</v>
      </c>
      <c r="U10" s="153" t="s">
        <v>3</v>
      </c>
      <c r="AA10" s="12">
        <v>1</v>
      </c>
      <c r="AB10" s="12">
        <v>1</v>
      </c>
      <c r="AC10" s="12">
        <v>1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65">
        <f t="shared" si="1"/>
        <v>14</v>
      </c>
      <c r="AN10" s="165">
        <f t="shared" si="2"/>
        <v>0</v>
      </c>
      <c r="AO10" s="12">
        <f t="shared" si="3"/>
        <v>0</v>
      </c>
      <c r="AP10" s="12">
        <f t="shared" si="4"/>
        <v>3584</v>
      </c>
      <c r="AQ10" s="12">
        <f t="shared" si="5"/>
        <v>3</v>
      </c>
      <c r="AR10" s="165" t="s">
        <v>48</v>
      </c>
    </row>
    <row r="11" spans="2:44" ht="16.95" customHeight="1">
      <c r="B11" s="16"/>
      <c r="C11" s="25" t="s">
        <v>40</v>
      </c>
      <c r="D11" s="38"/>
      <c r="E11" s="54"/>
      <c r="F11" s="63" t="s">
        <v>13</v>
      </c>
      <c r="G11" s="75" t="s">
        <v>11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9">
        <f t="shared" si="0"/>
        <v>0</v>
      </c>
      <c r="U11" s="151" t="s">
        <v>11</v>
      </c>
      <c r="AA11" s="12">
        <v>1</v>
      </c>
      <c r="AB11" s="12">
        <v>1</v>
      </c>
      <c r="AC11" s="12">
        <v>1</v>
      </c>
      <c r="AD11" s="12">
        <v>1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65">
        <f t="shared" si="1"/>
        <v>15</v>
      </c>
      <c r="AN11" s="165">
        <f t="shared" si="2"/>
        <v>0</v>
      </c>
      <c r="AO11" s="12">
        <f t="shared" si="3"/>
        <v>0</v>
      </c>
      <c r="AP11" s="12">
        <f t="shared" si="4"/>
        <v>3840</v>
      </c>
      <c r="AQ11" s="12">
        <f t="shared" si="5"/>
        <v>4</v>
      </c>
      <c r="AR11" s="165" t="s">
        <v>52</v>
      </c>
    </row>
    <row r="12" spans="2:44" ht="16.95" customHeight="1">
      <c r="B12" s="16"/>
      <c r="C12" s="26"/>
      <c r="D12" s="39"/>
      <c r="E12" s="55">
        <v>0.53400000000000003</v>
      </c>
      <c r="F12" s="64" t="s">
        <v>39</v>
      </c>
      <c r="G12" s="76" t="s">
        <v>20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137">
        <f t="shared" si="0"/>
        <v>0</v>
      </c>
      <c r="U12" s="152" t="s">
        <v>20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65">
        <f t="shared" si="1"/>
        <v>15</v>
      </c>
      <c r="AN12" s="165">
        <f t="shared" si="2"/>
        <v>8</v>
      </c>
      <c r="AO12" s="12">
        <f t="shared" si="3"/>
        <v>0</v>
      </c>
      <c r="AP12" s="12">
        <f t="shared" si="4"/>
        <v>3968</v>
      </c>
      <c r="AQ12" s="12">
        <f t="shared" si="5"/>
        <v>5</v>
      </c>
      <c r="AR12" s="165" t="s">
        <v>53</v>
      </c>
    </row>
    <row r="13" spans="2:44" ht="16.95" customHeight="1">
      <c r="B13" s="16"/>
      <c r="C13" s="27" t="s">
        <v>34</v>
      </c>
      <c r="D13" s="40"/>
      <c r="E13" s="56" t="s">
        <v>26</v>
      </c>
      <c r="F13" s="65" t="s">
        <v>43</v>
      </c>
      <c r="G13" s="77" t="s">
        <v>3</v>
      </c>
      <c r="H13" s="87">
        <f t="shared" ref="H13:S13" si="7">$E$12*H12</f>
        <v>0</v>
      </c>
      <c r="I13" s="87">
        <f t="shared" si="7"/>
        <v>0</v>
      </c>
      <c r="J13" s="87">
        <f t="shared" si="7"/>
        <v>0</v>
      </c>
      <c r="K13" s="87">
        <f t="shared" si="7"/>
        <v>0</v>
      </c>
      <c r="L13" s="87">
        <f t="shared" si="7"/>
        <v>0</v>
      </c>
      <c r="M13" s="87">
        <f t="shared" si="7"/>
        <v>0</v>
      </c>
      <c r="N13" s="87">
        <f t="shared" si="7"/>
        <v>0</v>
      </c>
      <c r="O13" s="87">
        <f t="shared" si="7"/>
        <v>0</v>
      </c>
      <c r="P13" s="87">
        <f t="shared" si="7"/>
        <v>0</v>
      </c>
      <c r="Q13" s="87">
        <f t="shared" si="7"/>
        <v>0</v>
      </c>
      <c r="R13" s="87">
        <f t="shared" si="7"/>
        <v>0</v>
      </c>
      <c r="S13" s="87">
        <f t="shared" si="7"/>
        <v>0</v>
      </c>
      <c r="T13" s="87">
        <f t="shared" si="0"/>
        <v>0</v>
      </c>
      <c r="U13" s="153" t="s">
        <v>3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65">
        <f t="shared" si="1"/>
        <v>15</v>
      </c>
      <c r="AN13" s="165">
        <f t="shared" si="2"/>
        <v>12</v>
      </c>
      <c r="AO13" s="12">
        <f t="shared" si="3"/>
        <v>0</v>
      </c>
      <c r="AP13" s="12">
        <f t="shared" si="4"/>
        <v>4032</v>
      </c>
      <c r="AQ13" s="12">
        <f t="shared" si="5"/>
        <v>6</v>
      </c>
      <c r="AR13" s="165" t="s">
        <v>14</v>
      </c>
    </row>
    <row r="14" spans="2:44" ht="16.95" customHeight="1">
      <c r="B14" s="16"/>
      <c r="C14" s="25" t="s">
        <v>47</v>
      </c>
      <c r="D14" s="41"/>
      <c r="E14" s="54"/>
      <c r="F14" s="63" t="s">
        <v>13</v>
      </c>
      <c r="G14" s="72" t="s">
        <v>11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9">
        <f t="shared" si="0"/>
        <v>0</v>
      </c>
      <c r="U14" s="151" t="s">
        <v>11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65">
        <f t="shared" si="1"/>
        <v>15</v>
      </c>
      <c r="AN14" s="165">
        <f t="shared" si="2"/>
        <v>14</v>
      </c>
      <c r="AO14" s="12">
        <f t="shared" si="3"/>
        <v>0</v>
      </c>
      <c r="AP14" s="12">
        <f t="shared" si="4"/>
        <v>4064</v>
      </c>
      <c r="AQ14" s="12">
        <f t="shared" si="5"/>
        <v>7</v>
      </c>
      <c r="AR14" s="165" t="s">
        <v>54</v>
      </c>
    </row>
    <row r="15" spans="2:44" ht="16.95" customHeight="1">
      <c r="B15" s="16"/>
      <c r="C15" s="28"/>
      <c r="D15" s="42"/>
      <c r="E15" s="55">
        <f>IF(D16=1,2.29,6.55)</f>
        <v>2.29</v>
      </c>
      <c r="F15" s="64" t="s">
        <v>15</v>
      </c>
      <c r="G15" s="73" t="s">
        <v>24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137">
        <f t="shared" si="0"/>
        <v>0</v>
      </c>
      <c r="U15" s="152" t="s">
        <v>24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12">
        <v>1</v>
      </c>
      <c r="AH15" s="12">
        <v>1</v>
      </c>
      <c r="AI15" s="12">
        <v>0</v>
      </c>
      <c r="AJ15" s="12">
        <v>0</v>
      </c>
      <c r="AK15" s="12">
        <v>0</v>
      </c>
      <c r="AL15" s="12">
        <v>0</v>
      </c>
      <c r="AM15" s="165">
        <f t="shared" si="1"/>
        <v>15</v>
      </c>
      <c r="AN15" s="165">
        <f t="shared" si="2"/>
        <v>15</v>
      </c>
      <c r="AO15" s="12">
        <f t="shared" si="3"/>
        <v>0</v>
      </c>
      <c r="AP15" s="12">
        <f t="shared" si="4"/>
        <v>4080</v>
      </c>
      <c r="AQ15" s="12">
        <f t="shared" si="5"/>
        <v>8</v>
      </c>
      <c r="AR15" s="165" t="s">
        <v>0</v>
      </c>
    </row>
    <row r="16" spans="2:44" ht="16.95" customHeight="1">
      <c r="B16" s="16"/>
      <c r="C16" s="29" t="s">
        <v>57</v>
      </c>
      <c r="D16" s="43">
        <v>1</v>
      </c>
      <c r="E16" s="56" t="s">
        <v>10</v>
      </c>
      <c r="F16" s="65" t="s">
        <v>43</v>
      </c>
      <c r="G16" s="74" t="s">
        <v>3</v>
      </c>
      <c r="H16" s="87">
        <f t="shared" ref="H16:S16" si="8">$E$15*H15</f>
        <v>0</v>
      </c>
      <c r="I16" s="87">
        <f t="shared" si="8"/>
        <v>0</v>
      </c>
      <c r="J16" s="87">
        <f t="shared" si="8"/>
        <v>0</v>
      </c>
      <c r="K16" s="87">
        <f t="shared" si="8"/>
        <v>0</v>
      </c>
      <c r="L16" s="87">
        <f t="shared" si="8"/>
        <v>0</v>
      </c>
      <c r="M16" s="87">
        <f t="shared" si="8"/>
        <v>0</v>
      </c>
      <c r="N16" s="87">
        <f t="shared" si="8"/>
        <v>0</v>
      </c>
      <c r="O16" s="87">
        <f t="shared" si="8"/>
        <v>0</v>
      </c>
      <c r="P16" s="87">
        <f t="shared" si="8"/>
        <v>0</v>
      </c>
      <c r="Q16" s="87">
        <f t="shared" si="8"/>
        <v>0</v>
      </c>
      <c r="R16" s="87">
        <f t="shared" si="8"/>
        <v>0</v>
      </c>
      <c r="S16" s="87">
        <f t="shared" si="8"/>
        <v>0</v>
      </c>
      <c r="T16" s="87">
        <f t="shared" si="0"/>
        <v>0</v>
      </c>
      <c r="U16" s="153" t="s">
        <v>3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0</v>
      </c>
      <c r="AK16" s="12">
        <v>0</v>
      </c>
      <c r="AL16" s="12">
        <v>0</v>
      </c>
      <c r="AM16" s="165">
        <f t="shared" si="1"/>
        <v>15</v>
      </c>
      <c r="AN16" s="165">
        <f t="shared" si="2"/>
        <v>15</v>
      </c>
      <c r="AO16" s="12">
        <f t="shared" si="3"/>
        <v>8</v>
      </c>
      <c r="AP16" s="12">
        <f t="shared" si="4"/>
        <v>4088</v>
      </c>
      <c r="AQ16" s="12">
        <f t="shared" si="5"/>
        <v>9</v>
      </c>
      <c r="AR16" s="165" t="s">
        <v>8</v>
      </c>
    </row>
    <row r="17" spans="2:45" ht="16.95" customHeight="1">
      <c r="B17" s="16"/>
      <c r="C17" s="25" t="s">
        <v>17</v>
      </c>
      <c r="D17" s="38"/>
      <c r="E17" s="54"/>
      <c r="F17" s="63" t="s">
        <v>13</v>
      </c>
      <c r="G17" s="72" t="s">
        <v>11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9">
        <f t="shared" si="0"/>
        <v>0</v>
      </c>
      <c r="U17" s="151" t="s">
        <v>11</v>
      </c>
      <c r="AA17" s="12">
        <v>1</v>
      </c>
      <c r="AB17" s="12">
        <v>1</v>
      </c>
      <c r="AC17" s="12">
        <v>1</v>
      </c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0</v>
      </c>
      <c r="AL17" s="12">
        <v>0</v>
      </c>
      <c r="AM17" s="165">
        <f t="shared" si="1"/>
        <v>15</v>
      </c>
      <c r="AN17" s="165">
        <f t="shared" si="2"/>
        <v>15</v>
      </c>
      <c r="AO17" s="12">
        <f t="shared" si="3"/>
        <v>12</v>
      </c>
      <c r="AP17" s="12">
        <f t="shared" si="4"/>
        <v>4092</v>
      </c>
      <c r="AQ17" s="12">
        <f t="shared" si="5"/>
        <v>10</v>
      </c>
      <c r="AR17" s="165" t="s">
        <v>21</v>
      </c>
    </row>
    <row r="18" spans="2:45" ht="16.95" customHeight="1">
      <c r="B18" s="16"/>
      <c r="C18" s="26"/>
      <c r="D18" s="39"/>
      <c r="E18" s="55">
        <v>2.4900000000000002</v>
      </c>
      <c r="F18" s="64" t="s">
        <v>15</v>
      </c>
      <c r="G18" s="73" t="s">
        <v>29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138">
        <f t="shared" si="0"/>
        <v>0</v>
      </c>
      <c r="U18" s="152" t="s">
        <v>29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0</v>
      </c>
      <c r="AM18" s="165">
        <f t="shared" si="1"/>
        <v>15</v>
      </c>
      <c r="AN18" s="165">
        <f t="shared" si="2"/>
        <v>15</v>
      </c>
      <c r="AO18" s="12">
        <f t="shared" si="3"/>
        <v>14</v>
      </c>
      <c r="AP18" s="12">
        <f t="shared" si="4"/>
        <v>4094</v>
      </c>
      <c r="AQ18" s="12">
        <f t="shared" si="5"/>
        <v>11</v>
      </c>
      <c r="AR18" s="165" t="s">
        <v>50</v>
      </c>
    </row>
    <row r="19" spans="2:45" ht="16.95" customHeight="1">
      <c r="B19" s="17"/>
      <c r="C19" s="27" t="s">
        <v>36</v>
      </c>
      <c r="D19" s="40"/>
      <c r="E19" s="56" t="s">
        <v>72</v>
      </c>
      <c r="F19" s="65" t="s">
        <v>43</v>
      </c>
      <c r="G19" s="74" t="s">
        <v>3</v>
      </c>
      <c r="H19" s="87">
        <f t="shared" ref="H19:S19" si="9">$E$18*H18</f>
        <v>0</v>
      </c>
      <c r="I19" s="87">
        <f t="shared" si="9"/>
        <v>0</v>
      </c>
      <c r="J19" s="87">
        <f t="shared" si="9"/>
        <v>0</v>
      </c>
      <c r="K19" s="87">
        <f t="shared" si="9"/>
        <v>0</v>
      </c>
      <c r="L19" s="87">
        <f t="shared" si="9"/>
        <v>0</v>
      </c>
      <c r="M19" s="87">
        <f t="shared" si="9"/>
        <v>0</v>
      </c>
      <c r="N19" s="87">
        <f t="shared" si="9"/>
        <v>0</v>
      </c>
      <c r="O19" s="87">
        <f t="shared" si="9"/>
        <v>0</v>
      </c>
      <c r="P19" s="87">
        <f t="shared" si="9"/>
        <v>0</v>
      </c>
      <c r="Q19" s="87">
        <f t="shared" si="9"/>
        <v>0</v>
      </c>
      <c r="R19" s="87">
        <f t="shared" si="9"/>
        <v>0</v>
      </c>
      <c r="S19" s="87">
        <f t="shared" si="9"/>
        <v>0</v>
      </c>
      <c r="T19" s="87">
        <f t="shared" si="0"/>
        <v>0</v>
      </c>
      <c r="U19" s="153" t="s">
        <v>3</v>
      </c>
      <c r="AA19" s="12">
        <v>1</v>
      </c>
      <c r="AB19" s="12">
        <v>1</v>
      </c>
      <c r="AC19" s="12">
        <v>1</v>
      </c>
      <c r="AD19" s="12">
        <v>1</v>
      </c>
      <c r="AE19" s="12">
        <v>1</v>
      </c>
      <c r="AF19" s="12">
        <v>1</v>
      </c>
      <c r="AG19" s="12">
        <v>1</v>
      </c>
      <c r="AH19" s="12">
        <v>1</v>
      </c>
      <c r="AI19" s="12">
        <v>1</v>
      </c>
      <c r="AJ19" s="12">
        <v>1</v>
      </c>
      <c r="AK19" s="12">
        <v>1</v>
      </c>
      <c r="AL19" s="12">
        <v>1</v>
      </c>
      <c r="AM19" s="165">
        <f t="shared" si="1"/>
        <v>15</v>
      </c>
      <c r="AN19" s="165">
        <f t="shared" si="2"/>
        <v>15</v>
      </c>
      <c r="AO19" s="12">
        <f t="shared" si="3"/>
        <v>15</v>
      </c>
      <c r="AP19" s="12">
        <f t="shared" si="4"/>
        <v>4095</v>
      </c>
      <c r="AQ19" s="12">
        <f t="shared" si="5"/>
        <v>12</v>
      </c>
      <c r="AR19" s="165" t="s">
        <v>56</v>
      </c>
    </row>
    <row r="20" spans="2:45" ht="16.95" customHeight="1">
      <c r="B20" s="15" t="s">
        <v>73</v>
      </c>
      <c r="C20" s="25" t="s">
        <v>12</v>
      </c>
      <c r="D20" s="38"/>
      <c r="E20" s="54"/>
      <c r="F20" s="63" t="s">
        <v>13</v>
      </c>
      <c r="G20" s="72" t="s">
        <v>11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9">
        <f t="shared" si="0"/>
        <v>0</v>
      </c>
      <c r="U20" s="151" t="s">
        <v>11</v>
      </c>
    </row>
    <row r="21" spans="2:45" ht="16.95" customHeight="1">
      <c r="B21" s="16"/>
      <c r="C21" s="26"/>
      <c r="D21" s="39"/>
      <c r="E21" s="55">
        <v>0.36</v>
      </c>
      <c r="F21" s="64" t="s">
        <v>15</v>
      </c>
      <c r="G21" s="73" t="s">
        <v>24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137">
        <f t="shared" si="0"/>
        <v>0</v>
      </c>
      <c r="U21" s="152" t="s">
        <v>24</v>
      </c>
    </row>
    <row r="22" spans="2:45" ht="16.95" customHeight="1">
      <c r="B22" s="16"/>
      <c r="C22" s="27" t="s">
        <v>42</v>
      </c>
      <c r="D22" s="40"/>
      <c r="E22" s="56" t="s">
        <v>74</v>
      </c>
      <c r="F22" s="65" t="s">
        <v>43</v>
      </c>
      <c r="G22" s="74" t="s">
        <v>3</v>
      </c>
      <c r="H22" s="87">
        <f t="shared" ref="H22:S22" si="10">$E$21*H21</f>
        <v>0</v>
      </c>
      <c r="I22" s="87">
        <f t="shared" si="10"/>
        <v>0</v>
      </c>
      <c r="J22" s="87">
        <f t="shared" si="10"/>
        <v>0</v>
      </c>
      <c r="K22" s="87">
        <f t="shared" si="10"/>
        <v>0</v>
      </c>
      <c r="L22" s="87">
        <f t="shared" si="10"/>
        <v>0</v>
      </c>
      <c r="M22" s="87">
        <f t="shared" si="10"/>
        <v>0</v>
      </c>
      <c r="N22" s="87">
        <f t="shared" si="10"/>
        <v>0</v>
      </c>
      <c r="O22" s="87">
        <f t="shared" si="10"/>
        <v>0</v>
      </c>
      <c r="P22" s="87">
        <f t="shared" si="10"/>
        <v>0</v>
      </c>
      <c r="Q22" s="87">
        <f t="shared" si="10"/>
        <v>0</v>
      </c>
      <c r="R22" s="87">
        <f t="shared" si="10"/>
        <v>0</v>
      </c>
      <c r="S22" s="87">
        <f t="shared" si="10"/>
        <v>0</v>
      </c>
      <c r="T22" s="87">
        <f t="shared" si="0"/>
        <v>0</v>
      </c>
      <c r="U22" s="153" t="s">
        <v>3</v>
      </c>
    </row>
    <row r="23" spans="2:45" ht="16.95" customHeight="1">
      <c r="B23" s="16"/>
      <c r="C23" s="25" t="s">
        <v>22</v>
      </c>
      <c r="D23" s="38"/>
      <c r="E23" s="54"/>
      <c r="F23" s="63" t="s">
        <v>13</v>
      </c>
      <c r="G23" s="72" t="s">
        <v>11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9">
        <f t="shared" si="0"/>
        <v>0</v>
      </c>
      <c r="U23" s="151" t="s">
        <v>11</v>
      </c>
    </row>
    <row r="24" spans="2:45" ht="16.95" customHeight="1">
      <c r="B24" s="16"/>
      <c r="C24" s="28"/>
      <c r="D24" s="39"/>
      <c r="E24" s="55">
        <f>IF(D25=1,2.32,2.62)</f>
        <v>2.3199999999999998</v>
      </c>
      <c r="F24" s="64" t="s">
        <v>15</v>
      </c>
      <c r="G24" s="73" t="s">
        <v>29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139">
        <f t="shared" si="0"/>
        <v>0</v>
      </c>
      <c r="U24" s="152" t="s">
        <v>29</v>
      </c>
    </row>
    <row r="25" spans="2:45" ht="16.95" customHeight="1">
      <c r="B25" s="17"/>
      <c r="C25" s="28" t="s">
        <v>36</v>
      </c>
      <c r="D25" s="44">
        <v>1</v>
      </c>
      <c r="E25" s="56" t="s">
        <v>45</v>
      </c>
      <c r="F25" s="65" t="s">
        <v>43</v>
      </c>
      <c r="G25" s="74" t="s">
        <v>3</v>
      </c>
      <c r="H25" s="87">
        <f t="shared" ref="H25:S25" si="11">$E$24*H24</f>
        <v>0</v>
      </c>
      <c r="I25" s="87">
        <f t="shared" si="11"/>
        <v>0</v>
      </c>
      <c r="J25" s="87">
        <f t="shared" si="11"/>
        <v>0</v>
      </c>
      <c r="K25" s="87">
        <f t="shared" si="11"/>
        <v>0</v>
      </c>
      <c r="L25" s="87">
        <f t="shared" si="11"/>
        <v>0</v>
      </c>
      <c r="M25" s="87">
        <f t="shared" si="11"/>
        <v>0</v>
      </c>
      <c r="N25" s="87">
        <f t="shared" si="11"/>
        <v>0</v>
      </c>
      <c r="O25" s="87">
        <f t="shared" si="11"/>
        <v>0</v>
      </c>
      <c r="P25" s="87">
        <f t="shared" si="11"/>
        <v>0</v>
      </c>
      <c r="Q25" s="87">
        <f t="shared" si="11"/>
        <v>0</v>
      </c>
      <c r="R25" s="87">
        <f t="shared" si="11"/>
        <v>0</v>
      </c>
      <c r="S25" s="87">
        <f t="shared" si="11"/>
        <v>0</v>
      </c>
      <c r="T25" s="87">
        <f t="shared" si="0"/>
        <v>0</v>
      </c>
      <c r="U25" s="153" t="s">
        <v>3</v>
      </c>
    </row>
    <row r="26" spans="2:45" ht="16.95" customHeight="1">
      <c r="B26" s="18" t="s">
        <v>4</v>
      </c>
      <c r="C26" s="30"/>
      <c r="D26" s="45"/>
      <c r="E26" s="57" t="s">
        <v>13</v>
      </c>
      <c r="F26" s="66"/>
      <c r="G26" s="78" t="s">
        <v>11</v>
      </c>
      <c r="H26" s="89">
        <f t="shared" ref="H26:S26" si="12">H8+H14+H17+H20+H23-H11</f>
        <v>0</v>
      </c>
      <c r="I26" s="89">
        <f t="shared" si="12"/>
        <v>0</v>
      </c>
      <c r="J26" s="89">
        <f t="shared" si="12"/>
        <v>0</v>
      </c>
      <c r="K26" s="89">
        <f t="shared" si="12"/>
        <v>0</v>
      </c>
      <c r="L26" s="89">
        <f t="shared" si="12"/>
        <v>0</v>
      </c>
      <c r="M26" s="89">
        <f t="shared" si="12"/>
        <v>0</v>
      </c>
      <c r="N26" s="89">
        <f t="shared" si="12"/>
        <v>0</v>
      </c>
      <c r="O26" s="89">
        <f t="shared" si="12"/>
        <v>0</v>
      </c>
      <c r="P26" s="89">
        <f t="shared" si="12"/>
        <v>0</v>
      </c>
      <c r="Q26" s="89">
        <f t="shared" si="12"/>
        <v>0</v>
      </c>
      <c r="R26" s="89">
        <f t="shared" si="12"/>
        <v>0</v>
      </c>
      <c r="S26" s="89">
        <f t="shared" si="12"/>
        <v>0</v>
      </c>
      <c r="T26" s="89">
        <f t="shared" si="0"/>
        <v>0</v>
      </c>
      <c r="U26" s="151" t="s">
        <v>11</v>
      </c>
      <c r="V26" s="161"/>
    </row>
    <row r="27" spans="2:45" ht="16.95" customHeight="1">
      <c r="B27" s="19"/>
      <c r="C27" s="31"/>
      <c r="D27" s="46"/>
      <c r="E27" s="58" t="s">
        <v>77</v>
      </c>
      <c r="F27" s="67"/>
      <c r="G27" s="79" t="s">
        <v>3</v>
      </c>
      <c r="H27" s="90">
        <f t="shared" ref="H27:S27" si="13">H10+H16+H19+H22+H25-H13</f>
        <v>0</v>
      </c>
      <c r="I27" s="90">
        <f t="shared" si="13"/>
        <v>0</v>
      </c>
      <c r="J27" s="90">
        <f t="shared" si="13"/>
        <v>0</v>
      </c>
      <c r="K27" s="90">
        <f t="shared" si="13"/>
        <v>0</v>
      </c>
      <c r="L27" s="90">
        <f t="shared" si="13"/>
        <v>0</v>
      </c>
      <c r="M27" s="90">
        <f t="shared" si="13"/>
        <v>0</v>
      </c>
      <c r="N27" s="90">
        <f t="shared" si="13"/>
        <v>0</v>
      </c>
      <c r="O27" s="90">
        <f t="shared" si="13"/>
        <v>0</v>
      </c>
      <c r="P27" s="90">
        <f t="shared" si="13"/>
        <v>0</v>
      </c>
      <c r="Q27" s="90">
        <f t="shared" si="13"/>
        <v>0</v>
      </c>
      <c r="R27" s="90">
        <f t="shared" si="13"/>
        <v>0</v>
      </c>
      <c r="S27" s="90">
        <f t="shared" si="13"/>
        <v>0</v>
      </c>
      <c r="T27" s="90">
        <f t="shared" si="0"/>
        <v>0</v>
      </c>
      <c r="U27" s="154" t="s">
        <v>3</v>
      </c>
      <c r="Z27" s="12" t="s">
        <v>88</v>
      </c>
      <c r="AA27" s="12">
        <f t="shared" ref="AA27:AL27" si="14">IF(H27=0,0,1)</f>
        <v>0</v>
      </c>
      <c r="AB27" s="12">
        <f t="shared" si="14"/>
        <v>0</v>
      </c>
      <c r="AC27" s="12">
        <f t="shared" si="14"/>
        <v>0</v>
      </c>
      <c r="AD27" s="12">
        <f t="shared" si="14"/>
        <v>0</v>
      </c>
      <c r="AE27" s="12">
        <f t="shared" si="14"/>
        <v>0</v>
      </c>
      <c r="AF27" s="12">
        <f t="shared" si="14"/>
        <v>0</v>
      </c>
      <c r="AG27" s="12">
        <f t="shared" si="14"/>
        <v>0</v>
      </c>
      <c r="AH27" s="12">
        <f t="shared" si="14"/>
        <v>0</v>
      </c>
      <c r="AI27" s="12">
        <f t="shared" si="14"/>
        <v>0</v>
      </c>
      <c r="AJ27" s="12">
        <f t="shared" si="14"/>
        <v>0</v>
      </c>
      <c r="AK27" s="12">
        <f t="shared" si="14"/>
        <v>0</v>
      </c>
      <c r="AL27" s="12">
        <f t="shared" si="14"/>
        <v>0</v>
      </c>
      <c r="AM27" s="165">
        <f>AA27*$AA$5+AB27*$AB$5+AC27*$AC$5+AD27*$AD$5</f>
        <v>0</v>
      </c>
      <c r="AN27" s="165">
        <f>AE27*$AE$5+$AF$5*AF27+$AG$5*AG27+$AH$5*AH27</f>
        <v>0</v>
      </c>
      <c r="AO27" s="12">
        <f>$AI$5*AI27+$AJ$5*AJ27+$AK$5*AK27+$AL$5*AL27</f>
        <v>0</v>
      </c>
      <c r="AP27" s="12">
        <f>AM27*16*16+AN27*16+AO27</f>
        <v>0</v>
      </c>
      <c r="AQ27" s="12" t="e">
        <f>VLOOKUP(AP27,AP8:AR19,2)</f>
        <v>#N/A</v>
      </c>
      <c r="AR27" s="12" t="e">
        <f>VLOOKUP(AP27,AP8:AR19,3)</f>
        <v>#N/A</v>
      </c>
    </row>
    <row r="28" spans="2:45" s="12" customFormat="1" hidden="1">
      <c r="B28" s="13"/>
      <c r="C28" s="32"/>
      <c r="D28" s="47"/>
      <c r="E28" s="32"/>
      <c r="F28" s="32"/>
      <c r="G28" s="32"/>
      <c r="H28" s="91"/>
      <c r="I28" s="91"/>
      <c r="J28" s="91"/>
      <c r="K28" s="99"/>
      <c r="L28" s="104"/>
      <c r="M28" s="109"/>
      <c r="N28" s="109"/>
      <c r="O28" s="109"/>
      <c r="P28" s="109"/>
      <c r="Q28" s="126"/>
      <c r="R28" s="130" t="s">
        <v>71</v>
      </c>
      <c r="S28" s="135"/>
      <c r="T28" s="140">
        <f>T27+T13</f>
        <v>0</v>
      </c>
      <c r="U28" s="155" t="s">
        <v>3</v>
      </c>
      <c r="V28" s="162" t="s">
        <v>23</v>
      </c>
      <c r="AS28" s="13"/>
    </row>
    <row r="29" spans="2:45" s="12" customFormat="1" ht="16.8" hidden="1">
      <c r="B29" s="13"/>
      <c r="C29" s="32"/>
      <c r="D29" s="47"/>
      <c r="E29" s="32"/>
      <c r="F29" s="32"/>
      <c r="G29" s="32"/>
      <c r="H29" s="91"/>
      <c r="I29" s="91"/>
      <c r="J29" s="91"/>
      <c r="K29" s="99"/>
      <c r="L29" s="99"/>
      <c r="M29" s="110"/>
      <c r="N29" s="110"/>
      <c r="O29" s="120"/>
      <c r="P29" s="120"/>
      <c r="Q29" s="126"/>
      <c r="R29" s="131" t="s">
        <v>95</v>
      </c>
      <c r="S29" s="136"/>
      <c r="T29" s="141">
        <f>T10+T16+T19-T13</f>
        <v>0</v>
      </c>
      <c r="U29" s="156" t="s">
        <v>3</v>
      </c>
      <c r="V29" s="162" t="s">
        <v>23</v>
      </c>
      <c r="AS29" s="13"/>
    </row>
    <row r="30" spans="2:45" s="12" customFormat="1" ht="4.05" customHeight="1">
      <c r="B30" s="13"/>
      <c r="C30" s="32"/>
      <c r="D30" s="47"/>
      <c r="E30" s="32"/>
      <c r="F30" s="32"/>
      <c r="G30" s="32"/>
      <c r="H30" s="91"/>
      <c r="I30" s="91"/>
      <c r="J30" s="91"/>
      <c r="K30" s="99"/>
      <c r="L30" s="99"/>
      <c r="M30" s="110"/>
      <c r="N30" s="110"/>
      <c r="O30" s="120"/>
      <c r="P30" s="120"/>
      <c r="Q30" s="126"/>
      <c r="R30" s="132"/>
      <c r="S30" s="132"/>
      <c r="T30" s="142"/>
      <c r="U30" s="157"/>
      <c r="AS30" s="13"/>
    </row>
    <row r="31" spans="2:45" ht="16.95" customHeight="1">
      <c r="B31" s="20" t="s">
        <v>104</v>
      </c>
      <c r="C31" s="33"/>
      <c r="D31" s="48"/>
      <c r="E31" s="59" t="s">
        <v>98</v>
      </c>
      <c r="F31" s="68"/>
      <c r="G31" s="80" t="s">
        <v>3</v>
      </c>
      <c r="H31" s="92">
        <f>M4/12</f>
        <v>0</v>
      </c>
      <c r="I31" s="92">
        <f t="shared" ref="I31:S31" si="15">$H$31</f>
        <v>0</v>
      </c>
      <c r="J31" s="92">
        <f t="shared" si="15"/>
        <v>0</v>
      </c>
      <c r="K31" s="92">
        <f t="shared" si="15"/>
        <v>0</v>
      </c>
      <c r="L31" s="92">
        <f t="shared" si="15"/>
        <v>0</v>
      </c>
      <c r="M31" s="92">
        <f t="shared" si="15"/>
        <v>0</v>
      </c>
      <c r="N31" s="92">
        <f t="shared" si="15"/>
        <v>0</v>
      </c>
      <c r="O31" s="92">
        <f t="shared" si="15"/>
        <v>0</v>
      </c>
      <c r="P31" s="92">
        <f t="shared" si="15"/>
        <v>0</v>
      </c>
      <c r="Q31" s="92">
        <f t="shared" si="15"/>
        <v>0</v>
      </c>
      <c r="R31" s="92">
        <f t="shared" si="15"/>
        <v>0</v>
      </c>
      <c r="S31" s="92">
        <f t="shared" si="15"/>
        <v>0</v>
      </c>
      <c r="T31" s="143">
        <f>SUM(H31:S31)</f>
        <v>0</v>
      </c>
      <c r="U31" s="158" t="s">
        <v>3</v>
      </c>
    </row>
    <row r="32" spans="2:45" s="12" customFormat="1" ht="16.8">
      <c r="B32" s="21"/>
      <c r="C32" s="34"/>
      <c r="D32" s="49"/>
      <c r="E32" s="60" t="s">
        <v>99</v>
      </c>
      <c r="F32" s="69"/>
      <c r="G32" s="81" t="s">
        <v>3</v>
      </c>
      <c r="H32" s="93">
        <f>M5/12</f>
        <v>0</v>
      </c>
      <c r="I32" s="93">
        <f t="shared" ref="I32:S32" si="16">$H$32</f>
        <v>0</v>
      </c>
      <c r="J32" s="93">
        <f t="shared" si="16"/>
        <v>0</v>
      </c>
      <c r="K32" s="93">
        <f t="shared" si="16"/>
        <v>0</v>
      </c>
      <c r="L32" s="93">
        <f t="shared" si="16"/>
        <v>0</v>
      </c>
      <c r="M32" s="93">
        <f t="shared" si="16"/>
        <v>0</v>
      </c>
      <c r="N32" s="93">
        <f t="shared" si="16"/>
        <v>0</v>
      </c>
      <c r="O32" s="93">
        <f t="shared" si="16"/>
        <v>0</v>
      </c>
      <c r="P32" s="93">
        <f t="shared" si="16"/>
        <v>0</v>
      </c>
      <c r="Q32" s="93">
        <f t="shared" si="16"/>
        <v>0</v>
      </c>
      <c r="R32" s="93">
        <f t="shared" si="16"/>
        <v>0</v>
      </c>
      <c r="S32" s="93">
        <f t="shared" si="16"/>
        <v>0</v>
      </c>
      <c r="T32" s="144">
        <f>SUM(H32:S32)</f>
        <v>0</v>
      </c>
      <c r="U32" s="154" t="s">
        <v>3</v>
      </c>
      <c r="AS32" s="13"/>
    </row>
    <row r="33" spans="2:45" s="12" customFormat="1">
      <c r="B33" s="13"/>
      <c r="C33" s="32"/>
      <c r="D33" s="47"/>
      <c r="E33" s="32"/>
      <c r="F33" s="32"/>
      <c r="G33" s="32"/>
      <c r="H33" s="91"/>
      <c r="I33" s="91"/>
      <c r="J33" s="91"/>
      <c r="K33" s="99"/>
      <c r="L33" s="99"/>
      <c r="M33" s="110"/>
      <c r="N33" s="110"/>
      <c r="O33" s="120"/>
      <c r="P33" s="120"/>
      <c r="Q33" s="126"/>
      <c r="R33" s="133"/>
      <c r="S33" s="133"/>
      <c r="T33" s="145"/>
      <c r="U33" s="159"/>
      <c r="AS33" s="13"/>
    </row>
    <row r="34" spans="2:45" s="12" customFormat="1">
      <c r="B34" s="13"/>
      <c r="C34" s="32"/>
      <c r="D34" s="47"/>
      <c r="E34" s="32"/>
      <c r="F34" s="32"/>
      <c r="G34" s="32"/>
      <c r="H34" s="91"/>
      <c r="I34" s="91"/>
      <c r="J34" s="91"/>
      <c r="K34" s="99"/>
      <c r="L34" s="99"/>
      <c r="M34" s="110"/>
      <c r="N34" s="110"/>
      <c r="O34" s="120"/>
      <c r="P34" s="120"/>
      <c r="Q34" s="126"/>
      <c r="R34" s="13"/>
      <c r="S34" s="13"/>
      <c r="T34" s="13"/>
      <c r="U34" s="32"/>
      <c r="AS34" s="13"/>
    </row>
    <row r="35" spans="2:45" s="12" customFormat="1">
      <c r="B35" s="13"/>
      <c r="T35" s="146"/>
      <c r="U35" s="160"/>
      <c r="AS35" s="13"/>
    </row>
    <row r="36" spans="2:45" ht="15" customHeight="1">
      <c r="C36" s="35"/>
      <c r="D36" s="50"/>
      <c r="E36" s="35"/>
      <c r="F36" s="35"/>
      <c r="G36" s="35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35"/>
    </row>
    <row r="37" spans="2:45" ht="15" customHeight="1">
      <c r="C37" s="4"/>
      <c r="D37" s="8"/>
      <c r="O37" s="121"/>
    </row>
    <row r="38" spans="2:45" ht="15" customHeight="1">
      <c r="C38" s="4"/>
      <c r="D38" s="8"/>
    </row>
    <row r="39" spans="2:45" ht="15" customHeight="1">
      <c r="C39" s="4"/>
      <c r="D39" s="8"/>
    </row>
    <row r="40" spans="2:45" ht="15" customHeight="1">
      <c r="C40" s="4"/>
      <c r="D40" s="8"/>
    </row>
    <row r="41" spans="2:45" ht="15" customHeight="1">
      <c r="C41" s="4"/>
      <c r="D41" s="8"/>
      <c r="O41" s="94"/>
      <c r="P41" s="94"/>
      <c r="Q41" s="94"/>
      <c r="R41" s="94"/>
      <c r="S41" s="94"/>
      <c r="T41" s="94"/>
    </row>
    <row r="42" spans="2:45" ht="15" customHeight="1">
      <c r="C42" s="4"/>
      <c r="D42" s="8"/>
      <c r="O42" s="94"/>
      <c r="P42" s="94"/>
      <c r="Q42" s="94"/>
      <c r="R42" s="94"/>
      <c r="S42" s="94"/>
      <c r="T42" s="94"/>
      <c r="AB42" s="166"/>
    </row>
    <row r="43" spans="2:45" ht="15" customHeight="1">
      <c r="O43" s="94"/>
      <c r="P43" s="94"/>
      <c r="Q43" s="94"/>
      <c r="R43" s="94"/>
      <c r="S43" s="94"/>
      <c r="T43" s="94"/>
    </row>
    <row r="44" spans="2:45" ht="15" customHeight="1">
      <c r="O44" s="94"/>
      <c r="P44" s="94"/>
      <c r="Q44" s="94"/>
      <c r="R44" s="94"/>
      <c r="S44" s="94"/>
      <c r="T44" s="94"/>
    </row>
    <row r="45" spans="2:45" ht="15" customHeight="1">
      <c r="O45" s="94"/>
      <c r="P45" s="94"/>
      <c r="Q45" s="94"/>
      <c r="R45" s="94"/>
      <c r="S45" s="94"/>
      <c r="T45" s="94"/>
    </row>
    <row r="46" spans="2:45" ht="15" customHeight="1">
      <c r="O46" s="94"/>
      <c r="P46" s="94"/>
      <c r="Q46" s="94"/>
      <c r="R46" s="94"/>
      <c r="S46" s="94"/>
      <c r="T46" s="94"/>
    </row>
    <row r="47" spans="2:45" ht="15" customHeight="1"/>
    <row r="48" spans="2:45" ht="15" customHeight="1">
      <c r="O48" s="121"/>
      <c r="P48" s="121"/>
    </row>
    <row r="49" spans="28:34" ht="15" customHeight="1"/>
    <row r="50" spans="28:34" ht="15" customHeight="1"/>
    <row r="53" spans="28:34">
      <c r="AB53" s="165" t="s">
        <v>90</v>
      </c>
      <c r="AC53" s="165" t="s">
        <v>91</v>
      </c>
      <c r="AD53" s="165" t="s">
        <v>92</v>
      </c>
      <c r="AE53" s="165" t="s">
        <v>94</v>
      </c>
      <c r="AF53" s="165" t="s">
        <v>93</v>
      </c>
      <c r="AG53" s="12"/>
      <c r="AH53" s="12"/>
    </row>
    <row r="54" spans="28:34">
      <c r="AB54" s="167">
        <v>0.7</v>
      </c>
      <c r="AC54" s="167">
        <v>0.8</v>
      </c>
      <c r="AD54" s="167">
        <v>0.9</v>
      </c>
      <c r="AE54" s="167">
        <v>1</v>
      </c>
      <c r="AF54" s="167">
        <v>1.1000000000000001</v>
      </c>
      <c r="AG54" s="12"/>
      <c r="AH54" s="12"/>
    </row>
    <row r="55" spans="28:34" ht="70.05" customHeight="1">
      <c r="AB55" s="12"/>
      <c r="AC55" s="12"/>
      <c r="AD55" s="12"/>
      <c r="AE55" s="12"/>
      <c r="AF55" s="12"/>
      <c r="AG55" s="12"/>
      <c r="AH55" s="12"/>
    </row>
    <row r="56" spans="28:34">
      <c r="AB56" s="12"/>
      <c r="AC56" s="12"/>
      <c r="AD56" s="12"/>
      <c r="AE56" s="12"/>
      <c r="AF56" s="12"/>
      <c r="AG56" s="12"/>
      <c r="AH56" s="12"/>
    </row>
    <row r="57" spans="28:34">
      <c r="AB57" s="12"/>
      <c r="AC57" s="12"/>
      <c r="AD57" s="12"/>
      <c r="AE57" s="12"/>
      <c r="AF57" s="12"/>
      <c r="AG57" s="12"/>
      <c r="AH57" s="12"/>
    </row>
  </sheetData>
  <mergeCells count="30">
    <mergeCell ref="R2:U2"/>
    <mergeCell ref="K3:L3"/>
    <mergeCell ref="N3:O3"/>
    <mergeCell ref="R3:U3"/>
    <mergeCell ref="K4:L4"/>
    <mergeCell ref="N4:O4"/>
    <mergeCell ref="R4:U4"/>
    <mergeCell ref="K5:L5"/>
    <mergeCell ref="N5:O5"/>
    <mergeCell ref="R5:U5"/>
    <mergeCell ref="T7:U7"/>
    <mergeCell ref="E26:F26"/>
    <mergeCell ref="E27:F27"/>
    <mergeCell ref="R28:S28"/>
    <mergeCell ref="R29:S29"/>
    <mergeCell ref="E31:F31"/>
    <mergeCell ref="E32:F32"/>
    <mergeCell ref="M34:N34"/>
    <mergeCell ref="O34:P34"/>
    <mergeCell ref="F1:F4"/>
    <mergeCell ref="G1:G4"/>
    <mergeCell ref="H1:J4"/>
    <mergeCell ref="C8:C9"/>
    <mergeCell ref="C11:C12"/>
    <mergeCell ref="C17:C18"/>
    <mergeCell ref="B20:B25"/>
    <mergeCell ref="C20:C21"/>
    <mergeCell ref="B26:C27"/>
    <mergeCell ref="B31:C32"/>
    <mergeCell ref="B8:B19"/>
  </mergeCells>
  <phoneticPr fontId="1"/>
  <pageMargins left="0.51181102362204722" right="0.51181102362204722" top="0.55118110236220474" bottom="0.35433070866141736" header="0.31496062992125984" footer="0.31496062992125984"/>
  <pageSetup paperSize="9" scale="75" fitToWidth="1" fitToHeight="1" orientation="landscape" usePrinterDefaults="1" horizontalDpi="300" verticalDpi="3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53" r:id="rId4" name="オプション 33">
              <controlPr defaultSize="0" autoFill="0" autoLine="0" autoPict="0" altText="ガソリン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213360</xdr:rowOff>
                  </from>
                  <to xmlns:xdr="http://schemas.openxmlformats.org/drawingml/2006/spreadsheetDrawing">
                    <xdr:col>2</xdr:col>
                    <xdr:colOff>754380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>
          <mc:Choice Requires="x14">
            <control shapeId="5154" r:id="rId5" name="オプション 3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14</xdr:row>
                    <xdr:rowOff>0</xdr:rowOff>
                  </from>
                  <to xmlns:xdr="http://schemas.openxmlformats.org/drawingml/2006/spreadsheetDrawing">
                    <xdr:col>2</xdr:col>
                    <xdr:colOff>662305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55" r:id="rId6" name="オプション 3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2</xdr:col>
                    <xdr:colOff>662305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56" r:id="rId7" name="オプション 36">
              <controlPr defaultSize="0" autoFill="0" autoLine="0" autoPict="0" altText="ガソリン">
                <anchor moveWithCells="1">
                  <from xmlns:xdr="http://schemas.openxmlformats.org/drawingml/2006/spreadsheetDrawing">
                    <xdr:col>2</xdr:col>
                    <xdr:colOff>0</xdr:colOff>
                    <xdr:row>23</xdr:row>
                    <xdr:rowOff>213360</xdr:rowOff>
                  </from>
                  <to xmlns:xdr="http://schemas.openxmlformats.org/drawingml/2006/spreadsheetDrawing">
                    <xdr:col>2</xdr:col>
                    <xdr:colOff>792480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64" r:id="rId8" name="グループ 44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5</xdr:col>
                    <xdr:colOff>8255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65" r:id="rId9" name="グループ 45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5</xdr:col>
                    <xdr:colOff>8255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66" r:id="rId10" name="グループ 46">
              <controlPr defaultSize="0" autoFill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</xdr:row>
                    <xdr:rowOff>0</xdr:rowOff>
                  </from>
                  <to xmlns:xdr="http://schemas.openxmlformats.org/drawingml/2006/spreadsheetDrawing">
                    <xdr:col>14</xdr:col>
                    <xdr:colOff>640080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5167" r:id="rId11" name="グループ 47">
              <controlPr defaultSize="0" autoFill="0" autoPict="0">
                <anchor moveWithCells="1">
                  <from xmlns:xdr="http://schemas.openxmlformats.org/drawingml/2006/spreadsheetDrawing">
                    <xdr:col>18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19</xdr:col>
                    <xdr:colOff>640080</xdr:colOff>
                    <xdr:row>32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AR52"/>
  <sheetViews>
    <sheetView zoomScale="70" zoomScaleNormal="70" workbookViewId="0">
      <selection activeCell="F5" sqref="F5"/>
    </sheetView>
  </sheetViews>
  <sheetFormatPr defaultRowHeight="16.2"/>
  <cols>
    <col min="1" max="1" width="2.77734375" style="10" customWidth="1"/>
    <col min="2" max="2" width="3.77734375" style="10" customWidth="1"/>
    <col min="3" max="3" width="12.77734375" style="9" customWidth="1"/>
    <col min="4" max="4" width="4.77734375" style="11" hidden="1" customWidth="1"/>
    <col min="5" max="6" width="10.77734375" style="9" customWidth="1"/>
    <col min="7" max="7" width="5.77734375" style="9" customWidth="1"/>
    <col min="8" max="20" width="9.77734375" style="10" customWidth="1"/>
    <col min="21" max="21" width="5.77734375" style="10" customWidth="1"/>
    <col min="22" max="22" width="9.5546875" style="10" bestFit="1" customWidth="1"/>
    <col min="23" max="25" width="8.88671875" style="10" customWidth="1"/>
    <col min="26" max="44" width="8.88671875" style="12" customWidth="1"/>
    <col min="45" max="16384" width="8.88671875" style="10" customWidth="1"/>
  </cols>
  <sheetData>
    <row r="1" spans="1:44" ht="13.5" customHeight="1">
      <c r="A1" s="10"/>
      <c r="B1" s="10"/>
      <c r="C1" s="22"/>
      <c r="D1" s="36"/>
      <c r="E1" s="51"/>
      <c r="F1" s="61" t="s">
        <v>32</v>
      </c>
      <c r="G1" s="70"/>
      <c r="H1" s="82" t="s">
        <v>44</v>
      </c>
      <c r="I1" s="82"/>
      <c r="J1" s="82"/>
      <c r="K1" s="94"/>
      <c r="L1" s="10"/>
      <c r="M1" s="10"/>
      <c r="N1" s="10"/>
      <c r="O1" s="170"/>
      <c r="P1" s="10"/>
      <c r="Q1" s="10"/>
      <c r="R1" s="10"/>
      <c r="S1" s="10"/>
      <c r="T1" s="10"/>
      <c r="U1" s="10"/>
      <c r="V1" s="10"/>
    </row>
    <row r="2" spans="1:44" ht="13.5" customHeight="1">
      <c r="A2" s="10"/>
      <c r="B2" s="10"/>
      <c r="C2" s="22"/>
      <c r="D2" s="36"/>
      <c r="E2" s="51"/>
      <c r="F2" s="61"/>
      <c r="G2" s="70"/>
      <c r="H2" s="82"/>
      <c r="I2" s="82"/>
      <c r="J2" s="82"/>
      <c r="K2" s="95" t="s">
        <v>5</v>
      </c>
      <c r="L2" s="100"/>
      <c r="M2" s="105" t="s">
        <v>96</v>
      </c>
      <c r="N2" s="111" t="e">
        <f>AR27</f>
        <v>#N/A</v>
      </c>
      <c r="O2" s="116" t="s">
        <v>102</v>
      </c>
      <c r="P2" s="83"/>
      <c r="Q2" s="123" t="s">
        <v>19</v>
      </c>
      <c r="R2" s="127"/>
      <c r="S2" s="127"/>
      <c r="T2" s="127"/>
      <c r="U2" s="147"/>
      <c r="V2" s="10"/>
    </row>
    <row r="3" spans="1:44" ht="13.5" customHeight="1">
      <c r="A3" s="10"/>
      <c r="B3" s="10"/>
      <c r="C3" s="22"/>
      <c r="D3" s="36"/>
      <c r="E3" s="52"/>
      <c r="F3" s="61"/>
      <c r="G3" s="70"/>
      <c r="H3" s="82"/>
      <c r="I3" s="82"/>
      <c r="J3" s="82"/>
      <c r="K3" s="96" t="s">
        <v>6</v>
      </c>
      <c r="L3" s="101"/>
      <c r="M3" s="106" t="s">
        <v>97</v>
      </c>
      <c r="N3" s="112" t="s">
        <v>103</v>
      </c>
      <c r="O3" s="117"/>
      <c r="P3" s="10"/>
      <c r="Q3" s="124" t="s">
        <v>60</v>
      </c>
      <c r="R3" s="128"/>
      <c r="S3" s="128"/>
      <c r="T3" s="128"/>
      <c r="U3" s="148"/>
      <c r="V3" s="10"/>
    </row>
    <row r="4" spans="1:44" ht="13.5" customHeight="1">
      <c r="A4" s="10"/>
      <c r="B4" s="10"/>
      <c r="C4" s="22"/>
      <c r="D4" s="36"/>
      <c r="E4" s="52"/>
      <c r="F4" s="61"/>
      <c r="G4" s="70"/>
      <c r="H4" s="82"/>
      <c r="I4" s="82"/>
      <c r="J4" s="82"/>
      <c r="K4" s="173" t="s">
        <v>100</v>
      </c>
      <c r="L4" s="177"/>
      <c r="M4" s="107">
        <f>1607*L2</f>
        <v>0</v>
      </c>
      <c r="N4" s="180" t="e">
        <f>T29/(M4/12*AQ27)</f>
        <v>#N/A</v>
      </c>
      <c r="O4" s="182"/>
      <c r="P4" s="122" t="e">
        <f>IF(N4&lt;AB52,"AA",IF(N4&lt;AC52,"A",IF(N4&lt;AD52,"B",IF(N4&lt;AE52,"CC","D"))))</f>
        <v>#N/A</v>
      </c>
      <c r="Q4" s="124" t="s">
        <v>58</v>
      </c>
      <c r="R4" s="128"/>
      <c r="S4" s="128"/>
      <c r="T4" s="128"/>
      <c r="U4" s="148"/>
      <c r="V4" s="10"/>
    </row>
    <row r="5" spans="1:44" ht="13.5" customHeight="1">
      <c r="A5" s="10"/>
      <c r="B5" s="10"/>
      <c r="C5" s="23"/>
      <c r="D5" s="36"/>
      <c r="E5" s="22"/>
      <c r="F5" s="22"/>
      <c r="G5" s="22"/>
      <c r="H5" s="83"/>
      <c r="I5" s="83"/>
      <c r="J5" s="83"/>
      <c r="K5" s="174" t="s">
        <v>101</v>
      </c>
      <c r="L5" s="178"/>
      <c r="M5" s="108">
        <f>L2*1004</f>
        <v>0</v>
      </c>
      <c r="N5" s="181" t="s">
        <v>89</v>
      </c>
      <c r="O5" s="183"/>
      <c r="P5" s="10"/>
      <c r="Q5" s="125" t="s">
        <v>61</v>
      </c>
      <c r="R5" s="129"/>
      <c r="S5" s="129"/>
      <c r="T5" s="129"/>
      <c r="U5" s="149"/>
      <c r="V5" s="10"/>
      <c r="AA5" s="12">
        <v>8</v>
      </c>
      <c r="AB5" s="12">
        <v>4</v>
      </c>
      <c r="AC5" s="12">
        <v>2</v>
      </c>
      <c r="AD5" s="12">
        <v>1</v>
      </c>
      <c r="AE5" s="12">
        <v>8</v>
      </c>
      <c r="AF5" s="12">
        <v>4</v>
      </c>
      <c r="AG5" s="12">
        <v>2</v>
      </c>
      <c r="AH5" s="12">
        <v>1</v>
      </c>
      <c r="AI5" s="12">
        <v>8</v>
      </c>
      <c r="AJ5" s="12">
        <v>4</v>
      </c>
      <c r="AK5" s="12">
        <v>2</v>
      </c>
      <c r="AL5" s="12">
        <v>1</v>
      </c>
      <c r="AM5" s="12"/>
      <c r="AN5" s="12"/>
      <c r="AO5" s="12"/>
      <c r="AP5" s="12"/>
      <c r="AQ5" s="12"/>
      <c r="AR5" s="12"/>
    </row>
    <row r="6" spans="1:44" ht="6" customHeight="1">
      <c r="A6" s="10"/>
      <c r="B6" s="10"/>
      <c r="C6" s="23"/>
      <c r="D6" s="36"/>
      <c r="E6" s="22"/>
      <c r="F6" s="22"/>
      <c r="G6" s="22"/>
      <c r="H6" s="83"/>
      <c r="I6" s="83"/>
      <c r="J6" s="83"/>
      <c r="K6" s="83"/>
      <c r="L6" s="83"/>
      <c r="M6" s="83"/>
      <c r="N6" s="115"/>
      <c r="O6" s="115"/>
      <c r="P6" s="83"/>
      <c r="Q6" s="83"/>
      <c r="R6" s="115"/>
      <c r="S6" s="134"/>
      <c r="T6" s="134"/>
      <c r="U6" s="134"/>
      <c r="V6" s="10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19.95" customHeight="1">
      <c r="A7" s="10"/>
      <c r="B7" s="14"/>
      <c r="C7" s="24" t="s">
        <v>6</v>
      </c>
      <c r="D7" s="37"/>
      <c r="E7" s="53" t="s">
        <v>59</v>
      </c>
      <c r="F7" s="62" t="s">
        <v>9</v>
      </c>
      <c r="G7" s="71" t="s">
        <v>2</v>
      </c>
      <c r="H7" s="84" t="s">
        <v>28</v>
      </c>
      <c r="I7" s="84" t="s">
        <v>46</v>
      </c>
      <c r="J7" s="84" t="s">
        <v>48</v>
      </c>
      <c r="K7" s="84" t="s">
        <v>52</v>
      </c>
      <c r="L7" s="84" t="s">
        <v>53</v>
      </c>
      <c r="M7" s="84" t="s">
        <v>14</v>
      </c>
      <c r="N7" s="84" t="s">
        <v>54</v>
      </c>
      <c r="O7" s="84" t="s">
        <v>0</v>
      </c>
      <c r="P7" s="84" t="s">
        <v>8</v>
      </c>
      <c r="Q7" s="84" t="s">
        <v>21</v>
      </c>
      <c r="R7" s="84" t="s">
        <v>50</v>
      </c>
      <c r="S7" s="84" t="s">
        <v>56</v>
      </c>
      <c r="T7" s="84" t="s">
        <v>25</v>
      </c>
      <c r="U7" s="150"/>
      <c r="V7" s="10"/>
      <c r="AA7" s="165" t="s">
        <v>28</v>
      </c>
      <c r="AB7" s="165" t="s">
        <v>46</v>
      </c>
      <c r="AC7" s="165" t="s">
        <v>48</v>
      </c>
      <c r="AD7" s="165" t="s">
        <v>52</v>
      </c>
      <c r="AE7" s="165" t="s">
        <v>53</v>
      </c>
      <c r="AF7" s="165" t="s">
        <v>14</v>
      </c>
      <c r="AG7" s="165" t="s">
        <v>54</v>
      </c>
      <c r="AH7" s="165" t="s">
        <v>0</v>
      </c>
      <c r="AI7" s="165" t="s">
        <v>8</v>
      </c>
      <c r="AJ7" s="165" t="s">
        <v>21</v>
      </c>
      <c r="AK7" s="165" t="s">
        <v>50</v>
      </c>
      <c r="AL7" s="165" t="s">
        <v>56</v>
      </c>
      <c r="AM7" s="12"/>
      <c r="AN7" s="12"/>
      <c r="AO7" s="12"/>
      <c r="AP7" s="12"/>
      <c r="AQ7" s="12"/>
      <c r="AR7" s="12"/>
    </row>
    <row r="8" spans="1:44" ht="16.95" customHeight="1">
      <c r="A8" s="10"/>
      <c r="B8" s="15" t="s">
        <v>75</v>
      </c>
      <c r="C8" s="25" t="s">
        <v>1</v>
      </c>
      <c r="D8" s="38"/>
      <c r="E8" s="54"/>
      <c r="F8" s="63" t="s">
        <v>13</v>
      </c>
      <c r="G8" s="72" t="s">
        <v>11</v>
      </c>
      <c r="H8" s="85">
        <v>1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9">
        <f t="shared" ref="T8:T27" si="0">SUM(H8:S8)</f>
        <v>1</v>
      </c>
      <c r="U8" s="188" t="s">
        <v>11</v>
      </c>
      <c r="V8" s="10"/>
      <c r="AA8" s="12">
        <v>1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65">
        <f t="shared" ref="AM8:AM19" si="1">AA8*$AA$5+AB8*$AB$5+AC8*$AC$5+AD8*$AD$5</f>
        <v>8</v>
      </c>
      <c r="AN8" s="165">
        <f t="shared" ref="AN8:AN19" si="2">AE8*$AE$5+$AF$5*AF8+$AG$5*AG8+$AH$5*AH8</f>
        <v>0</v>
      </c>
      <c r="AO8" s="12">
        <f t="shared" ref="AO8:AO19" si="3">$AI$5*AI8+$AJ$5*AJ8+$AK$5*AK8+$AL$5*AL8</f>
        <v>0</v>
      </c>
      <c r="AP8" s="12">
        <f t="shared" ref="AP8:AP19" si="4">AM8*16*16+AN8*16+AO8</f>
        <v>2048</v>
      </c>
      <c r="AQ8" s="12">
        <f t="shared" ref="AQ8:AQ19" si="5">SUM(AA8:AL8)</f>
        <v>1</v>
      </c>
      <c r="AR8" s="165" t="s">
        <v>28</v>
      </c>
    </row>
    <row r="9" spans="1:44" ht="16.95" customHeight="1">
      <c r="A9" s="10"/>
      <c r="B9" s="16"/>
      <c r="C9" s="26"/>
      <c r="D9" s="39"/>
      <c r="E9" s="55">
        <v>0.53100000000000003</v>
      </c>
      <c r="F9" s="64" t="s">
        <v>15</v>
      </c>
      <c r="G9" s="73" t="s">
        <v>20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37">
        <f t="shared" si="0"/>
        <v>0</v>
      </c>
      <c r="U9" s="189" t="s">
        <v>20</v>
      </c>
      <c r="V9" s="10"/>
      <c r="AA9" s="12">
        <v>1</v>
      </c>
      <c r="AB9" s="12">
        <v>1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65">
        <f t="shared" si="1"/>
        <v>12</v>
      </c>
      <c r="AN9" s="165">
        <f t="shared" si="2"/>
        <v>0</v>
      </c>
      <c r="AO9" s="12">
        <f t="shared" si="3"/>
        <v>0</v>
      </c>
      <c r="AP9" s="12">
        <f t="shared" si="4"/>
        <v>3072</v>
      </c>
      <c r="AQ9" s="12">
        <f t="shared" si="5"/>
        <v>2</v>
      </c>
      <c r="AR9" s="165" t="s">
        <v>46</v>
      </c>
    </row>
    <row r="10" spans="1:44" ht="16.95" customHeight="1">
      <c r="A10" s="10"/>
      <c r="B10" s="16"/>
      <c r="C10" s="27" t="s">
        <v>34</v>
      </c>
      <c r="D10" s="40"/>
      <c r="E10" s="56" t="s">
        <v>26</v>
      </c>
      <c r="F10" s="65" t="s">
        <v>43</v>
      </c>
      <c r="G10" s="74" t="s">
        <v>3</v>
      </c>
      <c r="H10" s="87">
        <f t="shared" ref="H10:S10" si="6">$E$9*H9</f>
        <v>0</v>
      </c>
      <c r="I10" s="87">
        <f t="shared" si="6"/>
        <v>0</v>
      </c>
      <c r="J10" s="87">
        <f t="shared" si="6"/>
        <v>0</v>
      </c>
      <c r="K10" s="87">
        <f t="shared" si="6"/>
        <v>0</v>
      </c>
      <c r="L10" s="87">
        <f t="shared" si="6"/>
        <v>0</v>
      </c>
      <c r="M10" s="87">
        <f t="shared" si="6"/>
        <v>0</v>
      </c>
      <c r="N10" s="87">
        <f t="shared" si="6"/>
        <v>0</v>
      </c>
      <c r="O10" s="87">
        <f t="shared" si="6"/>
        <v>0</v>
      </c>
      <c r="P10" s="87">
        <f t="shared" si="6"/>
        <v>0</v>
      </c>
      <c r="Q10" s="87">
        <f t="shared" si="6"/>
        <v>0</v>
      </c>
      <c r="R10" s="87">
        <f t="shared" si="6"/>
        <v>0</v>
      </c>
      <c r="S10" s="87">
        <f t="shared" si="6"/>
        <v>0</v>
      </c>
      <c r="T10" s="87">
        <f t="shared" si="0"/>
        <v>0</v>
      </c>
      <c r="U10" s="190" t="s">
        <v>3</v>
      </c>
      <c r="V10" s="10"/>
      <c r="AA10" s="12">
        <v>1</v>
      </c>
      <c r="AB10" s="12">
        <v>1</v>
      </c>
      <c r="AC10" s="12">
        <v>1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65">
        <f t="shared" si="1"/>
        <v>14</v>
      </c>
      <c r="AN10" s="165">
        <f t="shared" si="2"/>
        <v>0</v>
      </c>
      <c r="AO10" s="12">
        <f t="shared" si="3"/>
        <v>0</v>
      </c>
      <c r="AP10" s="12">
        <f t="shared" si="4"/>
        <v>3584</v>
      </c>
      <c r="AQ10" s="12">
        <f t="shared" si="5"/>
        <v>3</v>
      </c>
      <c r="AR10" s="165" t="s">
        <v>48</v>
      </c>
    </row>
    <row r="11" spans="1:44" ht="16.95" customHeight="1">
      <c r="A11" s="10"/>
      <c r="B11" s="16"/>
      <c r="C11" s="25" t="s">
        <v>40</v>
      </c>
      <c r="D11" s="38"/>
      <c r="E11" s="54"/>
      <c r="F11" s="63" t="s">
        <v>13</v>
      </c>
      <c r="G11" s="75" t="s">
        <v>11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9">
        <f t="shared" si="0"/>
        <v>0</v>
      </c>
      <c r="U11" s="188" t="s">
        <v>11</v>
      </c>
      <c r="V11" s="10"/>
      <c r="AA11" s="12">
        <v>1</v>
      </c>
      <c r="AB11" s="12">
        <v>1</v>
      </c>
      <c r="AC11" s="12">
        <v>1</v>
      </c>
      <c r="AD11" s="12">
        <v>1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65">
        <f t="shared" si="1"/>
        <v>15</v>
      </c>
      <c r="AN11" s="165">
        <f t="shared" si="2"/>
        <v>0</v>
      </c>
      <c r="AO11" s="12">
        <f t="shared" si="3"/>
        <v>0</v>
      </c>
      <c r="AP11" s="12">
        <f t="shared" si="4"/>
        <v>3840</v>
      </c>
      <c r="AQ11" s="12">
        <f t="shared" si="5"/>
        <v>4</v>
      </c>
      <c r="AR11" s="165" t="s">
        <v>52</v>
      </c>
    </row>
    <row r="12" spans="1:44" ht="16.95" customHeight="1">
      <c r="A12" s="10"/>
      <c r="B12" s="16"/>
      <c r="C12" s="26"/>
      <c r="D12" s="39"/>
      <c r="E12" s="55">
        <v>0.53100000000000003</v>
      </c>
      <c r="F12" s="64" t="s">
        <v>39</v>
      </c>
      <c r="G12" s="76" t="s">
        <v>20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137">
        <f t="shared" si="0"/>
        <v>0</v>
      </c>
      <c r="U12" s="189" t="s">
        <v>20</v>
      </c>
      <c r="V12" s="10"/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65">
        <f t="shared" si="1"/>
        <v>15</v>
      </c>
      <c r="AN12" s="165">
        <f t="shared" si="2"/>
        <v>8</v>
      </c>
      <c r="AO12" s="12">
        <f t="shared" si="3"/>
        <v>0</v>
      </c>
      <c r="AP12" s="12">
        <f t="shared" si="4"/>
        <v>3968</v>
      </c>
      <c r="AQ12" s="12">
        <f t="shared" si="5"/>
        <v>5</v>
      </c>
      <c r="AR12" s="165" t="s">
        <v>53</v>
      </c>
    </row>
    <row r="13" spans="1:44" ht="16.95" customHeight="1">
      <c r="A13" s="10"/>
      <c r="B13" s="16"/>
      <c r="C13" s="27" t="s">
        <v>34</v>
      </c>
      <c r="D13" s="40"/>
      <c r="E13" s="56" t="s">
        <v>26</v>
      </c>
      <c r="F13" s="65" t="s">
        <v>43</v>
      </c>
      <c r="G13" s="77" t="s">
        <v>3</v>
      </c>
      <c r="H13" s="87">
        <f t="shared" ref="H13:S13" si="7">$E$12*H12</f>
        <v>0</v>
      </c>
      <c r="I13" s="87">
        <f t="shared" si="7"/>
        <v>0</v>
      </c>
      <c r="J13" s="87">
        <f t="shared" si="7"/>
        <v>0</v>
      </c>
      <c r="K13" s="87">
        <f t="shared" si="7"/>
        <v>0</v>
      </c>
      <c r="L13" s="87">
        <f t="shared" si="7"/>
        <v>0</v>
      </c>
      <c r="M13" s="87">
        <f t="shared" si="7"/>
        <v>0</v>
      </c>
      <c r="N13" s="87">
        <f t="shared" si="7"/>
        <v>0</v>
      </c>
      <c r="O13" s="87">
        <f t="shared" si="7"/>
        <v>0</v>
      </c>
      <c r="P13" s="87">
        <f t="shared" si="7"/>
        <v>0</v>
      </c>
      <c r="Q13" s="87">
        <f t="shared" si="7"/>
        <v>0</v>
      </c>
      <c r="R13" s="87">
        <f t="shared" si="7"/>
        <v>0</v>
      </c>
      <c r="S13" s="87">
        <f t="shared" si="7"/>
        <v>0</v>
      </c>
      <c r="T13" s="87">
        <f t="shared" si="0"/>
        <v>0</v>
      </c>
      <c r="U13" s="190" t="s">
        <v>3</v>
      </c>
      <c r="V13" s="10"/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65">
        <f t="shared" si="1"/>
        <v>15</v>
      </c>
      <c r="AN13" s="165">
        <f t="shared" si="2"/>
        <v>12</v>
      </c>
      <c r="AO13" s="12">
        <f t="shared" si="3"/>
        <v>0</v>
      </c>
      <c r="AP13" s="12">
        <f t="shared" si="4"/>
        <v>4032</v>
      </c>
      <c r="AQ13" s="12">
        <f t="shared" si="5"/>
        <v>6</v>
      </c>
      <c r="AR13" s="165" t="s">
        <v>14</v>
      </c>
    </row>
    <row r="14" spans="1:44" ht="16.95" customHeight="1">
      <c r="A14" s="10"/>
      <c r="B14" s="16"/>
      <c r="C14" s="25" t="s">
        <v>47</v>
      </c>
      <c r="D14" s="41"/>
      <c r="E14" s="54"/>
      <c r="F14" s="63" t="s">
        <v>13</v>
      </c>
      <c r="G14" s="72" t="s">
        <v>11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9">
        <f t="shared" si="0"/>
        <v>0</v>
      </c>
      <c r="U14" s="188" t="s">
        <v>11</v>
      </c>
      <c r="V14" s="10"/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65">
        <f t="shared" si="1"/>
        <v>15</v>
      </c>
      <c r="AN14" s="165">
        <f t="shared" si="2"/>
        <v>14</v>
      </c>
      <c r="AO14" s="12">
        <f t="shared" si="3"/>
        <v>0</v>
      </c>
      <c r="AP14" s="12">
        <f t="shared" si="4"/>
        <v>4064</v>
      </c>
      <c r="AQ14" s="12">
        <f t="shared" si="5"/>
        <v>7</v>
      </c>
      <c r="AR14" s="165" t="s">
        <v>54</v>
      </c>
    </row>
    <row r="15" spans="1:44" ht="16.95" customHeight="1">
      <c r="A15" s="10"/>
      <c r="B15" s="16"/>
      <c r="C15" s="28"/>
      <c r="D15" s="42"/>
      <c r="E15" s="55">
        <f>IF(D16=1,2.21,6.55)</f>
        <v>2.21</v>
      </c>
      <c r="F15" s="64" t="s">
        <v>15</v>
      </c>
      <c r="G15" s="73" t="s">
        <v>24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137">
        <f t="shared" si="0"/>
        <v>0</v>
      </c>
      <c r="U15" s="189" t="s">
        <v>24</v>
      </c>
      <c r="V15" s="10"/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12">
        <v>1</v>
      </c>
      <c r="AH15" s="12">
        <v>1</v>
      </c>
      <c r="AI15" s="12">
        <v>0</v>
      </c>
      <c r="AJ15" s="12">
        <v>0</v>
      </c>
      <c r="AK15" s="12">
        <v>0</v>
      </c>
      <c r="AL15" s="12">
        <v>0</v>
      </c>
      <c r="AM15" s="165">
        <f t="shared" si="1"/>
        <v>15</v>
      </c>
      <c r="AN15" s="165">
        <f t="shared" si="2"/>
        <v>15</v>
      </c>
      <c r="AO15" s="12">
        <f t="shared" si="3"/>
        <v>0</v>
      </c>
      <c r="AP15" s="12">
        <f t="shared" si="4"/>
        <v>4080</v>
      </c>
      <c r="AQ15" s="12">
        <f t="shared" si="5"/>
        <v>8</v>
      </c>
      <c r="AR15" s="165" t="s">
        <v>0</v>
      </c>
    </row>
    <row r="16" spans="1:44" ht="16.95" customHeight="1">
      <c r="A16" s="10"/>
      <c r="B16" s="16"/>
      <c r="C16" s="29" t="s">
        <v>57</v>
      </c>
      <c r="D16" s="43">
        <v>1</v>
      </c>
      <c r="E16" s="56" t="s">
        <v>10</v>
      </c>
      <c r="F16" s="65" t="s">
        <v>43</v>
      </c>
      <c r="G16" s="74" t="s">
        <v>3</v>
      </c>
      <c r="H16" s="87">
        <f t="shared" ref="H16:S16" si="8">$E$15*H15</f>
        <v>0</v>
      </c>
      <c r="I16" s="87">
        <f t="shared" si="8"/>
        <v>0</v>
      </c>
      <c r="J16" s="87">
        <f t="shared" si="8"/>
        <v>0</v>
      </c>
      <c r="K16" s="87">
        <f t="shared" si="8"/>
        <v>0</v>
      </c>
      <c r="L16" s="87">
        <f t="shared" si="8"/>
        <v>0</v>
      </c>
      <c r="M16" s="87">
        <f t="shared" si="8"/>
        <v>0</v>
      </c>
      <c r="N16" s="87">
        <f t="shared" si="8"/>
        <v>0</v>
      </c>
      <c r="O16" s="87">
        <f t="shared" si="8"/>
        <v>0</v>
      </c>
      <c r="P16" s="87">
        <f t="shared" si="8"/>
        <v>0</v>
      </c>
      <c r="Q16" s="87">
        <f t="shared" si="8"/>
        <v>0</v>
      </c>
      <c r="R16" s="87">
        <f t="shared" si="8"/>
        <v>0</v>
      </c>
      <c r="S16" s="87">
        <f t="shared" si="8"/>
        <v>0</v>
      </c>
      <c r="T16" s="87">
        <f t="shared" si="0"/>
        <v>0</v>
      </c>
      <c r="U16" s="190" t="s">
        <v>3</v>
      </c>
      <c r="V16" s="10"/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0</v>
      </c>
      <c r="AK16" s="12">
        <v>0</v>
      </c>
      <c r="AL16" s="12">
        <v>0</v>
      </c>
      <c r="AM16" s="165">
        <f t="shared" si="1"/>
        <v>15</v>
      </c>
      <c r="AN16" s="165">
        <f t="shared" si="2"/>
        <v>15</v>
      </c>
      <c r="AO16" s="12">
        <f t="shared" si="3"/>
        <v>8</v>
      </c>
      <c r="AP16" s="12">
        <f t="shared" si="4"/>
        <v>4088</v>
      </c>
      <c r="AQ16" s="12">
        <f t="shared" si="5"/>
        <v>9</v>
      </c>
      <c r="AR16" s="165" t="s">
        <v>8</v>
      </c>
    </row>
    <row r="17" spans="1:44" ht="16.95" customHeight="1">
      <c r="A17" s="10"/>
      <c r="B17" s="16"/>
      <c r="C17" s="25" t="s">
        <v>17</v>
      </c>
      <c r="D17" s="38"/>
      <c r="E17" s="54"/>
      <c r="F17" s="63" t="s">
        <v>13</v>
      </c>
      <c r="G17" s="72" t="s">
        <v>11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9">
        <f t="shared" si="0"/>
        <v>0</v>
      </c>
      <c r="U17" s="188" t="s">
        <v>11</v>
      </c>
      <c r="V17" s="10"/>
      <c r="AA17" s="12">
        <v>1</v>
      </c>
      <c r="AB17" s="12">
        <v>1</v>
      </c>
      <c r="AC17" s="12">
        <v>1</v>
      </c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0</v>
      </c>
      <c r="AL17" s="12">
        <v>0</v>
      </c>
      <c r="AM17" s="165">
        <f t="shared" si="1"/>
        <v>15</v>
      </c>
      <c r="AN17" s="165">
        <f t="shared" si="2"/>
        <v>15</v>
      </c>
      <c r="AO17" s="12">
        <f t="shared" si="3"/>
        <v>12</v>
      </c>
      <c r="AP17" s="12">
        <f t="shared" si="4"/>
        <v>4092</v>
      </c>
      <c r="AQ17" s="12">
        <f t="shared" si="5"/>
        <v>10</v>
      </c>
      <c r="AR17" s="165" t="s">
        <v>21</v>
      </c>
    </row>
    <row r="18" spans="1:44" ht="16.95" customHeight="1">
      <c r="A18" s="10"/>
      <c r="B18" s="16"/>
      <c r="C18" s="26"/>
      <c r="D18" s="39"/>
      <c r="E18" s="55">
        <v>2.4900000000000002</v>
      </c>
      <c r="F18" s="64" t="s">
        <v>15</v>
      </c>
      <c r="G18" s="73" t="s">
        <v>29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138">
        <f t="shared" si="0"/>
        <v>0</v>
      </c>
      <c r="U18" s="189" t="s">
        <v>29</v>
      </c>
      <c r="V18" s="10"/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0</v>
      </c>
      <c r="AM18" s="165">
        <f t="shared" si="1"/>
        <v>15</v>
      </c>
      <c r="AN18" s="165">
        <f t="shared" si="2"/>
        <v>15</v>
      </c>
      <c r="AO18" s="12">
        <f t="shared" si="3"/>
        <v>14</v>
      </c>
      <c r="AP18" s="12">
        <f t="shared" si="4"/>
        <v>4094</v>
      </c>
      <c r="AQ18" s="12">
        <f t="shared" si="5"/>
        <v>11</v>
      </c>
      <c r="AR18" s="165" t="s">
        <v>50</v>
      </c>
    </row>
    <row r="19" spans="1:44" ht="16.95" customHeight="1">
      <c r="A19" s="10"/>
      <c r="B19" s="17"/>
      <c r="C19" s="27" t="s">
        <v>36</v>
      </c>
      <c r="D19" s="40"/>
      <c r="E19" s="56" t="s">
        <v>72</v>
      </c>
      <c r="F19" s="65" t="s">
        <v>43</v>
      </c>
      <c r="G19" s="74" t="s">
        <v>3</v>
      </c>
      <c r="H19" s="87">
        <f t="shared" ref="H19:S19" si="9">$E$18*H18</f>
        <v>0</v>
      </c>
      <c r="I19" s="87">
        <f t="shared" si="9"/>
        <v>0</v>
      </c>
      <c r="J19" s="87">
        <f t="shared" si="9"/>
        <v>0</v>
      </c>
      <c r="K19" s="87">
        <f t="shared" si="9"/>
        <v>0</v>
      </c>
      <c r="L19" s="87">
        <f t="shared" si="9"/>
        <v>0</v>
      </c>
      <c r="M19" s="87">
        <f t="shared" si="9"/>
        <v>0</v>
      </c>
      <c r="N19" s="87">
        <f t="shared" si="9"/>
        <v>0</v>
      </c>
      <c r="O19" s="87">
        <f t="shared" si="9"/>
        <v>0</v>
      </c>
      <c r="P19" s="87">
        <f t="shared" si="9"/>
        <v>0</v>
      </c>
      <c r="Q19" s="87">
        <f t="shared" si="9"/>
        <v>0</v>
      </c>
      <c r="R19" s="87">
        <f t="shared" si="9"/>
        <v>0</v>
      </c>
      <c r="S19" s="87">
        <f t="shared" si="9"/>
        <v>0</v>
      </c>
      <c r="T19" s="87">
        <f t="shared" si="0"/>
        <v>0</v>
      </c>
      <c r="U19" s="190" t="s">
        <v>3</v>
      </c>
      <c r="V19" s="10"/>
      <c r="AA19" s="12">
        <v>1</v>
      </c>
      <c r="AB19" s="12">
        <v>1</v>
      </c>
      <c r="AC19" s="12">
        <v>1</v>
      </c>
      <c r="AD19" s="12">
        <v>1</v>
      </c>
      <c r="AE19" s="12">
        <v>1</v>
      </c>
      <c r="AF19" s="12">
        <v>1</v>
      </c>
      <c r="AG19" s="12">
        <v>1</v>
      </c>
      <c r="AH19" s="12">
        <v>1</v>
      </c>
      <c r="AI19" s="12">
        <v>1</v>
      </c>
      <c r="AJ19" s="12">
        <v>1</v>
      </c>
      <c r="AK19" s="12">
        <v>1</v>
      </c>
      <c r="AL19" s="12">
        <v>1</v>
      </c>
      <c r="AM19" s="165">
        <f t="shared" si="1"/>
        <v>15</v>
      </c>
      <c r="AN19" s="165">
        <f t="shared" si="2"/>
        <v>15</v>
      </c>
      <c r="AO19" s="12">
        <f t="shared" si="3"/>
        <v>15</v>
      </c>
      <c r="AP19" s="12">
        <f t="shared" si="4"/>
        <v>4095</v>
      </c>
      <c r="AQ19" s="12">
        <f t="shared" si="5"/>
        <v>12</v>
      </c>
      <c r="AR19" s="165" t="s">
        <v>56</v>
      </c>
    </row>
    <row r="20" spans="1:44" ht="16.95" customHeight="1">
      <c r="A20" s="10"/>
      <c r="B20" s="15" t="s">
        <v>73</v>
      </c>
      <c r="C20" s="25" t="s">
        <v>12</v>
      </c>
      <c r="D20" s="38"/>
      <c r="E20" s="54"/>
      <c r="F20" s="63" t="s">
        <v>13</v>
      </c>
      <c r="G20" s="72" t="s">
        <v>11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9">
        <f t="shared" si="0"/>
        <v>0</v>
      </c>
      <c r="U20" s="188" t="s">
        <v>11</v>
      </c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ht="16.95" customHeight="1">
      <c r="A21" s="10"/>
      <c r="B21" s="16"/>
      <c r="C21" s="26"/>
      <c r="D21" s="39"/>
      <c r="E21" s="55">
        <v>0.36</v>
      </c>
      <c r="F21" s="64" t="s">
        <v>15</v>
      </c>
      <c r="G21" s="73" t="s">
        <v>24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137">
        <f t="shared" si="0"/>
        <v>0</v>
      </c>
      <c r="U21" s="189" t="s">
        <v>24</v>
      </c>
      <c r="V21" s="10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ht="16.95" customHeight="1">
      <c r="A22" s="10"/>
      <c r="B22" s="16"/>
      <c r="C22" s="27" t="s">
        <v>42</v>
      </c>
      <c r="D22" s="40"/>
      <c r="E22" s="56" t="s">
        <v>74</v>
      </c>
      <c r="F22" s="65" t="s">
        <v>43</v>
      </c>
      <c r="G22" s="74" t="s">
        <v>3</v>
      </c>
      <c r="H22" s="87">
        <f t="shared" ref="H22:S22" si="10">$E$21*H21</f>
        <v>0</v>
      </c>
      <c r="I22" s="87">
        <f t="shared" si="10"/>
        <v>0</v>
      </c>
      <c r="J22" s="87">
        <f t="shared" si="10"/>
        <v>0</v>
      </c>
      <c r="K22" s="87">
        <f t="shared" si="10"/>
        <v>0</v>
      </c>
      <c r="L22" s="87">
        <f t="shared" si="10"/>
        <v>0</v>
      </c>
      <c r="M22" s="87">
        <f t="shared" si="10"/>
        <v>0</v>
      </c>
      <c r="N22" s="87">
        <f t="shared" si="10"/>
        <v>0</v>
      </c>
      <c r="O22" s="87">
        <f t="shared" si="10"/>
        <v>0</v>
      </c>
      <c r="P22" s="87">
        <f t="shared" si="10"/>
        <v>0</v>
      </c>
      <c r="Q22" s="87">
        <f t="shared" si="10"/>
        <v>0</v>
      </c>
      <c r="R22" s="87">
        <f t="shared" si="10"/>
        <v>0</v>
      </c>
      <c r="S22" s="87">
        <f t="shared" si="10"/>
        <v>0</v>
      </c>
      <c r="T22" s="87">
        <f t="shared" si="0"/>
        <v>0</v>
      </c>
      <c r="U22" s="190" t="s">
        <v>3</v>
      </c>
      <c r="V22" s="10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ht="16.95" customHeight="1">
      <c r="A23" s="10"/>
      <c r="B23" s="16"/>
      <c r="C23" s="25" t="s">
        <v>22</v>
      </c>
      <c r="D23" s="38"/>
      <c r="E23" s="54"/>
      <c r="F23" s="63" t="s">
        <v>13</v>
      </c>
      <c r="G23" s="72" t="s">
        <v>11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9">
        <f t="shared" si="0"/>
        <v>0</v>
      </c>
      <c r="U23" s="188" t="s">
        <v>11</v>
      </c>
      <c r="V23" s="10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ht="16.95" customHeight="1">
      <c r="A24" s="10"/>
      <c r="B24" s="16"/>
      <c r="C24" s="28"/>
      <c r="D24" s="39"/>
      <c r="E24" s="55">
        <f>IF(D25=1,2.32,2.58)</f>
        <v>2.3199999999999998</v>
      </c>
      <c r="F24" s="64" t="s">
        <v>15</v>
      </c>
      <c r="G24" s="73" t="s">
        <v>29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139">
        <f t="shared" si="0"/>
        <v>0</v>
      </c>
      <c r="U24" s="189" t="s">
        <v>29</v>
      </c>
      <c r="V24" s="10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ht="16.95" customHeight="1">
      <c r="A25" s="10"/>
      <c r="B25" s="17"/>
      <c r="C25" s="28" t="s">
        <v>36</v>
      </c>
      <c r="D25" s="44">
        <v>1</v>
      </c>
      <c r="E25" s="56" t="s">
        <v>45</v>
      </c>
      <c r="F25" s="65" t="s">
        <v>43</v>
      </c>
      <c r="G25" s="74" t="s">
        <v>3</v>
      </c>
      <c r="H25" s="87">
        <f t="shared" ref="H25:S25" si="11">$E$24*H24</f>
        <v>0</v>
      </c>
      <c r="I25" s="87">
        <f t="shared" si="11"/>
        <v>0</v>
      </c>
      <c r="J25" s="87">
        <f t="shared" si="11"/>
        <v>0</v>
      </c>
      <c r="K25" s="87">
        <f t="shared" si="11"/>
        <v>0</v>
      </c>
      <c r="L25" s="87">
        <f t="shared" si="11"/>
        <v>0</v>
      </c>
      <c r="M25" s="87">
        <f t="shared" si="11"/>
        <v>0</v>
      </c>
      <c r="N25" s="87">
        <f t="shared" si="11"/>
        <v>0</v>
      </c>
      <c r="O25" s="87">
        <f t="shared" si="11"/>
        <v>0</v>
      </c>
      <c r="P25" s="87">
        <f t="shared" si="11"/>
        <v>0</v>
      </c>
      <c r="Q25" s="87">
        <f t="shared" si="11"/>
        <v>0</v>
      </c>
      <c r="R25" s="87">
        <f t="shared" si="11"/>
        <v>0</v>
      </c>
      <c r="S25" s="87">
        <f t="shared" si="11"/>
        <v>0</v>
      </c>
      <c r="T25" s="87">
        <f t="shared" si="0"/>
        <v>0</v>
      </c>
      <c r="U25" s="190" t="s">
        <v>3</v>
      </c>
      <c r="V25" s="10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6.95" customHeight="1">
      <c r="A26" s="10"/>
      <c r="B26" s="18" t="s">
        <v>4</v>
      </c>
      <c r="C26" s="30"/>
      <c r="D26" s="45"/>
      <c r="E26" s="57" t="s">
        <v>13</v>
      </c>
      <c r="F26" s="66"/>
      <c r="G26" s="78" t="s">
        <v>11</v>
      </c>
      <c r="H26" s="89">
        <f t="shared" ref="H26:S26" si="12">H8+H14+H17+H20+H23-H11</f>
        <v>1</v>
      </c>
      <c r="I26" s="89">
        <f t="shared" si="12"/>
        <v>0</v>
      </c>
      <c r="J26" s="89">
        <f t="shared" si="12"/>
        <v>0</v>
      </c>
      <c r="K26" s="89">
        <f t="shared" si="12"/>
        <v>0</v>
      </c>
      <c r="L26" s="89">
        <f t="shared" si="12"/>
        <v>0</v>
      </c>
      <c r="M26" s="89">
        <f t="shared" si="12"/>
        <v>0</v>
      </c>
      <c r="N26" s="89">
        <f t="shared" si="12"/>
        <v>0</v>
      </c>
      <c r="O26" s="89">
        <f t="shared" si="12"/>
        <v>0</v>
      </c>
      <c r="P26" s="89">
        <f t="shared" si="12"/>
        <v>0</v>
      </c>
      <c r="Q26" s="89">
        <f t="shared" si="12"/>
        <v>0</v>
      </c>
      <c r="R26" s="89">
        <f t="shared" si="12"/>
        <v>0</v>
      </c>
      <c r="S26" s="89">
        <f t="shared" si="12"/>
        <v>0</v>
      </c>
      <c r="T26" s="89">
        <f t="shared" si="0"/>
        <v>1</v>
      </c>
      <c r="U26" s="188" t="s">
        <v>11</v>
      </c>
      <c r="V26" s="16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6.95" customHeight="1">
      <c r="A27" s="10"/>
      <c r="B27" s="19"/>
      <c r="C27" s="31"/>
      <c r="D27" s="46"/>
      <c r="E27" s="58" t="s">
        <v>77</v>
      </c>
      <c r="F27" s="67"/>
      <c r="G27" s="79" t="s">
        <v>3</v>
      </c>
      <c r="H27" s="144">
        <f t="shared" ref="H27:S27" si="13">H10+H16+H19+H22+H25-H13</f>
        <v>0</v>
      </c>
      <c r="I27" s="144">
        <f t="shared" si="13"/>
        <v>0</v>
      </c>
      <c r="J27" s="144">
        <f t="shared" si="13"/>
        <v>0</v>
      </c>
      <c r="K27" s="144">
        <f t="shared" si="13"/>
        <v>0</v>
      </c>
      <c r="L27" s="144">
        <f t="shared" si="13"/>
        <v>0</v>
      </c>
      <c r="M27" s="144">
        <f t="shared" si="13"/>
        <v>0</v>
      </c>
      <c r="N27" s="144">
        <f t="shared" si="13"/>
        <v>0</v>
      </c>
      <c r="O27" s="144">
        <f t="shared" si="13"/>
        <v>0</v>
      </c>
      <c r="P27" s="144">
        <f t="shared" si="13"/>
        <v>0</v>
      </c>
      <c r="Q27" s="144">
        <f t="shared" si="13"/>
        <v>0</v>
      </c>
      <c r="R27" s="144">
        <f t="shared" si="13"/>
        <v>0</v>
      </c>
      <c r="S27" s="144">
        <f t="shared" si="13"/>
        <v>0</v>
      </c>
      <c r="T27" s="144">
        <f t="shared" si="0"/>
        <v>0</v>
      </c>
      <c r="U27" s="191" t="s">
        <v>3</v>
      </c>
      <c r="V27" s="10"/>
      <c r="AA27" s="12">
        <f t="shared" ref="AA27:AL27" si="14">IF(H27=0,0,1)</f>
        <v>0</v>
      </c>
      <c r="AB27" s="12">
        <f t="shared" si="14"/>
        <v>0</v>
      </c>
      <c r="AC27" s="12">
        <f t="shared" si="14"/>
        <v>0</v>
      </c>
      <c r="AD27" s="12">
        <f t="shared" si="14"/>
        <v>0</v>
      </c>
      <c r="AE27" s="12">
        <f t="shared" si="14"/>
        <v>0</v>
      </c>
      <c r="AF27" s="12">
        <f t="shared" si="14"/>
        <v>0</v>
      </c>
      <c r="AG27" s="12">
        <f t="shared" si="14"/>
        <v>0</v>
      </c>
      <c r="AH27" s="12">
        <f t="shared" si="14"/>
        <v>0</v>
      </c>
      <c r="AI27" s="12">
        <f t="shared" si="14"/>
        <v>0</v>
      </c>
      <c r="AJ27" s="12">
        <f t="shared" si="14"/>
        <v>0</v>
      </c>
      <c r="AK27" s="12">
        <f t="shared" si="14"/>
        <v>0</v>
      </c>
      <c r="AL27" s="12">
        <f t="shared" si="14"/>
        <v>0</v>
      </c>
      <c r="AM27" s="165">
        <f>AA27*$AA$5+AB27*$AB$5+AC27*$AC$5+AD27*$AD$5</f>
        <v>0</v>
      </c>
      <c r="AN27" s="165">
        <f>AE27*$AE$5+$AF$5*AF27+$AG$5*AG27+$AH$5*AH27</f>
        <v>0</v>
      </c>
      <c r="AO27" s="12">
        <f>$AI$5*AI27+$AJ$5*AJ27+$AK$5*AK27+$AL$5*AL27</f>
        <v>0</v>
      </c>
      <c r="AP27" s="12">
        <f>AM27*16*16+AN27*16+AO27</f>
        <v>0</v>
      </c>
      <c r="AQ27" s="12" t="e">
        <f>VLOOKUP(AP27,AP8:AR19,2)</f>
        <v>#N/A</v>
      </c>
      <c r="AR27" s="12" t="e">
        <f>VLOOKUP(AP27,AP8:AR19,3)</f>
        <v>#N/A</v>
      </c>
    </row>
    <row r="28" spans="1:44" ht="16.95" hidden="1" customHeight="1">
      <c r="A28" s="1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84" t="s">
        <v>71</v>
      </c>
      <c r="S28" s="186"/>
      <c r="T28" s="140">
        <f>T27+T13</f>
        <v>0</v>
      </c>
      <c r="U28" s="192" t="s">
        <v>3</v>
      </c>
      <c r="V28" s="10"/>
    </row>
    <row r="29" spans="1:44" s="12" customFormat="1" ht="16.8" hidden="1">
      <c r="H29" s="171"/>
      <c r="I29" s="171"/>
      <c r="J29" s="171"/>
      <c r="K29" s="175"/>
      <c r="L29" s="175"/>
      <c r="M29" s="175"/>
      <c r="N29" s="175"/>
      <c r="O29" s="175"/>
      <c r="P29" s="175"/>
      <c r="Q29" s="175"/>
      <c r="R29" s="185" t="s">
        <v>95</v>
      </c>
      <c r="S29" s="187"/>
      <c r="T29" s="141">
        <f>T10+T16+T19-T13</f>
        <v>0</v>
      </c>
      <c r="U29" s="193" t="s">
        <v>3</v>
      </c>
    </row>
    <row r="30" spans="1:44" s="12" customFormat="1" ht="4.05" customHeight="1">
      <c r="B30" s="13"/>
      <c r="C30" s="32"/>
      <c r="D30" s="47"/>
      <c r="E30" s="32"/>
      <c r="F30" s="32"/>
      <c r="G30" s="32"/>
      <c r="H30" s="172"/>
      <c r="I30" s="172"/>
      <c r="J30" s="172"/>
      <c r="K30" s="176"/>
      <c r="L30" s="176"/>
      <c r="M30" s="179"/>
      <c r="N30" s="179"/>
      <c r="O30" s="179"/>
      <c r="P30" s="179"/>
      <c r="Q30" s="179"/>
      <c r="R30" s="171"/>
      <c r="S30" s="171"/>
      <c r="T30" s="171"/>
    </row>
    <row r="31" spans="1:44" ht="16.8" customHeight="1">
      <c r="A31" s="12"/>
      <c r="B31" s="20" t="s">
        <v>104</v>
      </c>
      <c r="C31" s="33"/>
      <c r="D31" s="168"/>
      <c r="E31" s="59" t="s">
        <v>98</v>
      </c>
      <c r="F31" s="68"/>
      <c r="G31" s="80" t="s">
        <v>3</v>
      </c>
      <c r="H31" s="92">
        <f>M4/12</f>
        <v>0</v>
      </c>
      <c r="I31" s="92">
        <f t="shared" ref="I31:S31" si="15">$H$31</f>
        <v>0</v>
      </c>
      <c r="J31" s="92">
        <f t="shared" si="15"/>
        <v>0</v>
      </c>
      <c r="K31" s="92">
        <f t="shared" si="15"/>
        <v>0</v>
      </c>
      <c r="L31" s="92">
        <f t="shared" si="15"/>
        <v>0</v>
      </c>
      <c r="M31" s="92">
        <f t="shared" si="15"/>
        <v>0</v>
      </c>
      <c r="N31" s="92">
        <f t="shared" si="15"/>
        <v>0</v>
      </c>
      <c r="O31" s="92">
        <f t="shared" si="15"/>
        <v>0</v>
      </c>
      <c r="P31" s="92">
        <f t="shared" si="15"/>
        <v>0</v>
      </c>
      <c r="Q31" s="92">
        <f t="shared" si="15"/>
        <v>0</v>
      </c>
      <c r="R31" s="92">
        <f t="shared" si="15"/>
        <v>0</v>
      </c>
      <c r="S31" s="92">
        <f t="shared" si="15"/>
        <v>0</v>
      </c>
      <c r="T31" s="143">
        <f>SUM(H31:S31)</f>
        <v>0</v>
      </c>
      <c r="U31" s="194" t="s">
        <v>3</v>
      </c>
      <c r="V31" s="12"/>
    </row>
    <row r="32" spans="1:44" ht="16.8" customHeight="1">
      <c r="A32" s="12"/>
      <c r="B32" s="21"/>
      <c r="C32" s="34"/>
      <c r="D32" s="169"/>
      <c r="E32" s="60" t="s">
        <v>99</v>
      </c>
      <c r="F32" s="69"/>
      <c r="G32" s="81" t="s">
        <v>3</v>
      </c>
      <c r="H32" s="93">
        <f>M5/12</f>
        <v>0</v>
      </c>
      <c r="I32" s="93">
        <f t="shared" ref="I32:S32" si="16">$H$32</f>
        <v>0</v>
      </c>
      <c r="J32" s="93">
        <f t="shared" si="16"/>
        <v>0</v>
      </c>
      <c r="K32" s="93">
        <f t="shared" si="16"/>
        <v>0</v>
      </c>
      <c r="L32" s="93">
        <f t="shared" si="16"/>
        <v>0</v>
      </c>
      <c r="M32" s="93">
        <f t="shared" si="16"/>
        <v>0</v>
      </c>
      <c r="N32" s="93">
        <f t="shared" si="16"/>
        <v>0</v>
      </c>
      <c r="O32" s="93">
        <f t="shared" si="16"/>
        <v>0</v>
      </c>
      <c r="P32" s="93">
        <f t="shared" si="16"/>
        <v>0</v>
      </c>
      <c r="Q32" s="93">
        <f t="shared" si="16"/>
        <v>0</v>
      </c>
      <c r="R32" s="93">
        <f t="shared" si="16"/>
        <v>0</v>
      </c>
      <c r="S32" s="93">
        <f t="shared" si="16"/>
        <v>0</v>
      </c>
      <c r="T32" s="144">
        <f>SUM(H32:S32)</f>
        <v>0</v>
      </c>
      <c r="U32" s="191" t="s">
        <v>3</v>
      </c>
      <c r="V32" s="12"/>
    </row>
    <row r="33" spans="1:22" ht="15" customHeight="1">
      <c r="A33" s="12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46"/>
      <c r="U33" s="160"/>
      <c r="V33" s="12"/>
    </row>
    <row r="34" spans="1:22" ht="15" customHeight="1">
      <c r="A34" s="10"/>
      <c r="B34" s="10"/>
      <c r="C34" s="35"/>
      <c r="D34" s="50"/>
      <c r="E34" s="35"/>
      <c r="F34" s="35"/>
      <c r="G34" s="35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35"/>
      <c r="V34" s="10"/>
    </row>
    <row r="35" spans="1:22" ht="15" customHeight="1">
      <c r="A35" s="10"/>
      <c r="B35" s="10"/>
      <c r="C35" s="4"/>
      <c r="D35" s="8"/>
      <c r="E35" s="9"/>
      <c r="F35" s="9"/>
      <c r="G35" s="9"/>
      <c r="H35" s="10"/>
      <c r="I35" s="10"/>
      <c r="J35" s="10"/>
      <c r="K35" s="10"/>
      <c r="L35" s="10"/>
      <c r="M35" s="10"/>
      <c r="N35" s="10"/>
      <c r="O35" s="121"/>
      <c r="P35" s="10"/>
      <c r="Q35" s="10"/>
      <c r="R35" s="10"/>
      <c r="S35" s="10"/>
      <c r="T35" s="10"/>
      <c r="U35" s="10"/>
      <c r="V35" s="10"/>
    </row>
    <row r="36" spans="1:22" ht="15" customHeight="1">
      <c r="A36" s="10"/>
      <c r="B36" s="10"/>
      <c r="C36" s="4"/>
      <c r="D36" s="8"/>
      <c r="E36" s="9"/>
      <c r="F36" s="9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5" customHeight="1">
      <c r="A37" s="10"/>
      <c r="B37" s="10"/>
      <c r="C37" s="4"/>
      <c r="D37" s="8"/>
      <c r="E37" s="9"/>
      <c r="F37" s="9"/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5" customHeight="1">
      <c r="A38" s="10"/>
      <c r="B38" s="10"/>
      <c r="C38" s="4"/>
      <c r="D38" s="8"/>
      <c r="E38" s="9"/>
      <c r="F38" s="9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5" customHeight="1">
      <c r="A39" s="10"/>
      <c r="B39" s="10"/>
      <c r="C39" s="4"/>
      <c r="D39" s="8"/>
      <c r="E39" s="9"/>
      <c r="F39" s="9"/>
      <c r="G39" s="9"/>
      <c r="H39" s="10"/>
      <c r="I39" s="10"/>
      <c r="J39" s="10"/>
      <c r="K39" s="10"/>
      <c r="L39" s="10"/>
      <c r="M39" s="10"/>
      <c r="N39" s="10"/>
      <c r="O39" s="94"/>
      <c r="P39" s="94"/>
      <c r="Q39" s="94"/>
      <c r="R39" s="94"/>
      <c r="S39" s="94"/>
      <c r="T39" s="94"/>
      <c r="U39" s="10"/>
      <c r="V39" s="10"/>
    </row>
    <row r="40" spans="1:22" ht="15" customHeight="1">
      <c r="A40" s="10"/>
      <c r="B40" s="10"/>
      <c r="C40" s="4"/>
      <c r="D40" s="8"/>
      <c r="E40" s="9"/>
      <c r="F40" s="9"/>
      <c r="G40" s="9"/>
      <c r="H40" s="10"/>
      <c r="I40" s="10"/>
      <c r="J40" s="10"/>
      <c r="K40" s="10"/>
      <c r="L40" s="10"/>
      <c r="M40" s="10"/>
      <c r="N40" s="10"/>
      <c r="O40" s="94"/>
      <c r="P40" s="94"/>
      <c r="Q40" s="94"/>
      <c r="R40" s="94"/>
      <c r="S40" s="94"/>
      <c r="T40" s="94"/>
      <c r="U40" s="10"/>
      <c r="V40" s="10"/>
    </row>
    <row r="41" spans="1:22" ht="15" customHeight="1">
      <c r="A41" s="10"/>
      <c r="B41" s="10"/>
      <c r="C41" s="9"/>
      <c r="D41" s="11"/>
      <c r="E41" s="9"/>
      <c r="F41" s="9"/>
      <c r="G41" s="9"/>
      <c r="H41" s="10"/>
      <c r="I41" s="10"/>
      <c r="J41" s="10"/>
      <c r="K41" s="10"/>
      <c r="L41" s="10"/>
      <c r="M41" s="10"/>
      <c r="N41" s="10"/>
      <c r="O41" s="94"/>
      <c r="P41" s="94"/>
      <c r="Q41" s="94"/>
      <c r="R41" s="94"/>
      <c r="S41" s="94"/>
      <c r="T41" s="94"/>
      <c r="U41" s="10"/>
      <c r="V41" s="10"/>
    </row>
    <row r="42" spans="1:22" ht="15" customHeight="1">
      <c r="A42" s="10"/>
      <c r="B42" s="10"/>
      <c r="C42" s="9"/>
      <c r="D42" s="11"/>
      <c r="E42" s="9"/>
      <c r="F42" s="9"/>
      <c r="G42" s="9"/>
      <c r="H42" s="10"/>
      <c r="I42" s="10"/>
      <c r="J42" s="10"/>
      <c r="K42" s="10"/>
      <c r="L42" s="10"/>
      <c r="M42" s="10"/>
      <c r="N42" s="10"/>
      <c r="O42" s="94"/>
      <c r="P42" s="94"/>
      <c r="Q42" s="94"/>
      <c r="R42" s="94"/>
      <c r="S42" s="94"/>
      <c r="T42" s="94"/>
      <c r="U42" s="10"/>
      <c r="V42" s="10"/>
    </row>
    <row r="43" spans="1:22" ht="15" customHeight="1">
      <c r="A43" s="10"/>
      <c r="B43" s="10"/>
      <c r="C43" s="9"/>
      <c r="D43" s="11"/>
      <c r="E43" s="9"/>
      <c r="F43" s="9"/>
      <c r="G43" s="9"/>
      <c r="H43" s="10"/>
      <c r="I43" s="10"/>
      <c r="J43" s="10"/>
      <c r="K43" s="10"/>
      <c r="L43" s="10"/>
      <c r="M43" s="10"/>
      <c r="N43" s="10"/>
      <c r="O43" s="94"/>
      <c r="P43" s="94"/>
      <c r="Q43" s="94"/>
      <c r="R43" s="94"/>
      <c r="S43" s="94"/>
      <c r="T43" s="94"/>
      <c r="U43" s="10"/>
      <c r="V43" s="10"/>
    </row>
    <row r="44" spans="1:22" ht="15" customHeight="1">
      <c r="A44" s="10"/>
      <c r="B44" s="10"/>
      <c r="C44" s="9"/>
      <c r="D44" s="11"/>
      <c r="E44" s="9"/>
      <c r="F44" s="9"/>
      <c r="G44" s="9"/>
      <c r="H44" s="10"/>
      <c r="I44" s="10"/>
      <c r="J44" s="10"/>
      <c r="K44" s="10"/>
      <c r="L44" s="10"/>
      <c r="M44" s="10"/>
      <c r="N44" s="10"/>
      <c r="O44" s="94"/>
      <c r="P44" s="94"/>
      <c r="Q44" s="94"/>
      <c r="R44" s="94"/>
      <c r="S44" s="94"/>
      <c r="T44" s="94"/>
      <c r="U44" s="10"/>
      <c r="V44" s="10"/>
    </row>
    <row r="45" spans="1:22" ht="15" customHeight="1">
      <c r="A45" s="10"/>
      <c r="B45" s="10"/>
      <c r="C45" s="9"/>
      <c r="D45" s="11"/>
      <c r="E45" s="9"/>
      <c r="F45" s="9"/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>
      <c r="A46" s="10"/>
      <c r="B46" s="10"/>
      <c r="C46" s="9"/>
      <c r="D46" s="11"/>
      <c r="E46" s="9"/>
      <c r="F46" s="9"/>
      <c r="G46" s="9"/>
      <c r="H46" s="10"/>
      <c r="I46" s="10"/>
      <c r="J46" s="10"/>
      <c r="K46" s="10"/>
      <c r="L46" s="10"/>
      <c r="M46" s="10"/>
      <c r="N46" s="10"/>
      <c r="O46" s="121"/>
      <c r="P46" s="121"/>
      <c r="Q46" s="10"/>
      <c r="R46" s="10"/>
      <c r="S46" s="10"/>
      <c r="T46" s="10"/>
      <c r="U46" s="10"/>
      <c r="V46" s="10"/>
    </row>
    <row r="47" spans="1:22">
      <c r="A47" s="10"/>
      <c r="B47" s="10"/>
      <c r="C47" s="9"/>
      <c r="D47" s="11"/>
      <c r="E47" s="9"/>
      <c r="F47" s="9"/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>
      <c r="A48" s="10"/>
      <c r="B48" s="10"/>
      <c r="C48" s="9"/>
      <c r="D48" s="11"/>
      <c r="E48" s="9"/>
      <c r="F48" s="9"/>
      <c r="G48" s="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32">
      <c r="A49" s="10"/>
      <c r="B49" s="10"/>
      <c r="C49" s="9"/>
      <c r="D49" s="11"/>
      <c r="E49" s="9"/>
      <c r="F49" s="9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1" spans="1:32">
      <c r="AB51" s="165" t="s">
        <v>90</v>
      </c>
      <c r="AC51" s="165" t="s">
        <v>91</v>
      </c>
      <c r="AD51" s="165" t="s">
        <v>92</v>
      </c>
      <c r="AE51" s="165" t="s">
        <v>94</v>
      </c>
      <c r="AF51" s="165" t="s">
        <v>93</v>
      </c>
    </row>
    <row r="52" spans="1:32">
      <c r="AB52" s="167">
        <v>0.7</v>
      </c>
      <c r="AC52" s="167">
        <v>0.8</v>
      </c>
      <c r="AD52" s="167">
        <v>0.9</v>
      </c>
      <c r="AE52" s="167">
        <v>1</v>
      </c>
      <c r="AF52" s="167">
        <v>1.1000000000000001</v>
      </c>
    </row>
  </sheetData>
  <mergeCells count="30">
    <mergeCell ref="R2:U2"/>
    <mergeCell ref="K3:L3"/>
    <mergeCell ref="N3:O3"/>
    <mergeCell ref="R3:U3"/>
    <mergeCell ref="K4:L4"/>
    <mergeCell ref="N4:O4"/>
    <mergeCell ref="R4:U4"/>
    <mergeCell ref="K5:L5"/>
    <mergeCell ref="N5:O5"/>
    <mergeCell ref="R5:U5"/>
    <mergeCell ref="T7:U7"/>
    <mergeCell ref="E26:F26"/>
    <mergeCell ref="E27:F27"/>
    <mergeCell ref="R28:S28"/>
    <mergeCell ref="R29:S29"/>
    <mergeCell ref="M30:N30"/>
    <mergeCell ref="O30:P30"/>
    <mergeCell ref="E31:F31"/>
    <mergeCell ref="E32:F32"/>
    <mergeCell ref="F1:F4"/>
    <mergeCell ref="G1:G4"/>
    <mergeCell ref="H1:J4"/>
    <mergeCell ref="C8:C9"/>
    <mergeCell ref="C11:C12"/>
    <mergeCell ref="C17:C18"/>
    <mergeCell ref="B20:B25"/>
    <mergeCell ref="C20:C21"/>
    <mergeCell ref="B26:C27"/>
    <mergeCell ref="B31:C32"/>
    <mergeCell ref="B8:B19"/>
  </mergeCells>
  <phoneticPr fontId="1"/>
  <pageMargins left="0.51181102362204722" right="0.51181102362204722" top="0.74803149606299213" bottom="0.35433070866141736" header="0.31496062992125984" footer="0.31496062992125984"/>
  <pageSetup paperSize="9" scale="72" fitToWidth="1" fitToHeight="1" orientation="landscape" usePrinterDefaults="1" horizontalDpi="300" verticalDpi="3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8437" r:id="rId4" name="グループ 5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5</xdr:col>
                    <xdr:colOff>15240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38" r:id="rId5" name="グループ 6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5</xdr:col>
                    <xdr:colOff>15240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39" r:id="rId6" name="グループ 7">
              <controlPr defaultSize="0" autoFill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</xdr:row>
                    <xdr:rowOff>0</xdr:rowOff>
                  </from>
                  <to xmlns:xdr="http://schemas.openxmlformats.org/drawingml/2006/spreadsheetDrawing">
                    <xdr:col>14</xdr:col>
                    <xdr:colOff>640080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8440" r:id="rId7" name="グループ 8">
              <controlPr defaultSize="0" autoFill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1</xdr:row>
                    <xdr:rowOff>0</xdr:rowOff>
                  </from>
                  <to xmlns:xdr="http://schemas.openxmlformats.org/drawingml/2006/spreadsheetDrawing">
                    <xdr:col>15</xdr:col>
                    <xdr:colOff>640080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8441" r:id="rId8" name="オプション 9">
              <controlPr defaultSize="0" autoFill="0" autoLine="0" autoPict="0" altText="ガソリン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213360</xdr:rowOff>
                  </from>
                  <to xmlns:xdr="http://schemas.openxmlformats.org/drawingml/2006/spreadsheetDrawing">
                    <xdr:col>2</xdr:col>
                    <xdr:colOff>754380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>
          <mc:Choice Requires="x14">
            <control shapeId="18442" r:id="rId9" name="オプション 10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14</xdr:row>
                    <xdr:rowOff>0</xdr:rowOff>
                  </from>
                  <to xmlns:xdr="http://schemas.openxmlformats.org/drawingml/2006/spreadsheetDrawing">
                    <xdr:col>2</xdr:col>
                    <xdr:colOff>662305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43" r:id="rId10" name="オプション 1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2</xdr:col>
                    <xdr:colOff>662305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44" r:id="rId11" name="オプション 12">
              <controlPr defaultSize="0" autoFill="0" autoLine="0" autoPict="0" altText="ガソリン">
                <anchor moveWithCells="1">
                  <from xmlns:xdr="http://schemas.openxmlformats.org/drawingml/2006/spreadsheetDrawing">
                    <xdr:col>2</xdr:col>
                    <xdr:colOff>0</xdr:colOff>
                    <xdr:row>23</xdr:row>
                    <xdr:rowOff>213360</xdr:rowOff>
                  </from>
                  <to xmlns:xdr="http://schemas.openxmlformats.org/drawingml/2006/spreadsheetDrawing">
                    <xdr:col>2</xdr:col>
                    <xdr:colOff>792480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45" r:id="rId12" name="グループ 13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5</xdr:col>
                    <xdr:colOff>8255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46" r:id="rId13" name="グループ 14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5</xdr:col>
                    <xdr:colOff>15240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47" r:id="rId14" name="グループ 15">
              <controlPr defaultSize="0" autoFill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</xdr:row>
                    <xdr:rowOff>0</xdr:rowOff>
                  </from>
                  <to xmlns:xdr="http://schemas.openxmlformats.org/drawingml/2006/spreadsheetDrawing">
                    <xdr:col>14</xdr:col>
                    <xdr:colOff>640080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8448" r:id="rId15" name="グループ 16">
              <controlPr defaultSize="0" autoFill="0" autoPict="0">
                <anchor moveWithCells="1">
                  <from xmlns:xdr="http://schemas.openxmlformats.org/drawingml/2006/spreadsheetDrawing">
                    <xdr:col>18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19</xdr:col>
                    <xdr:colOff>640080</xdr:colOff>
                    <xdr:row>32</xdr:row>
                    <xdr:rowOff>91440</xdr:rowOff>
                  </to>
                </anchor>
              </controlPr>
            </control>
          </mc:Choice>
        </mc:AlternateContent>
        <mc:AlternateContent>
          <mc:Choice Requires="x14">
            <control shapeId="18449" r:id="rId16" name="グループ 17">
              <controlPr defaultSize="0" autoFill="0" autoPict="0">
                <anchor moveWithCells="1">
                  <from xmlns:xdr="http://schemas.openxmlformats.org/drawingml/2006/spreadsheetDrawing">
                    <xdr:col>18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19</xdr:col>
                    <xdr:colOff>640080</xdr:colOff>
                    <xdr:row>32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34"/>
  <sheetViews>
    <sheetView zoomScale="85" zoomScaleNormal="85" workbookViewId="0">
      <selection activeCell="M12" sqref="M12"/>
    </sheetView>
  </sheetViews>
  <sheetFormatPr defaultRowHeight="17.399999999999999"/>
  <cols>
    <col min="1" max="16384" width="8.88671875" style="195" customWidth="1"/>
  </cols>
  <sheetData>
    <row r="1" spans="1:13">
      <c r="A1" s="197" t="s">
        <v>82</v>
      </c>
      <c r="B1" s="121"/>
      <c r="C1" s="121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idden="1">
      <c r="A2" s="196" t="s">
        <v>76</v>
      </c>
      <c r="B2" s="196"/>
      <c r="C2" s="196"/>
      <c r="D2" s="196"/>
      <c r="E2" s="196"/>
      <c r="F2" s="196"/>
      <c r="G2" s="196"/>
      <c r="H2" s="196"/>
      <c r="I2" s="13"/>
      <c r="J2" s="13"/>
      <c r="K2" s="13"/>
      <c r="L2" s="10"/>
      <c r="M2" s="10"/>
    </row>
    <row r="3" spans="1:13" hidden="1">
      <c r="I3" s="10"/>
      <c r="J3" s="10"/>
      <c r="K3" s="10"/>
      <c r="L3" s="10"/>
      <c r="M3" s="10"/>
    </row>
    <row r="4" spans="1:13">
      <c r="A4" s="195" t="s">
        <v>38</v>
      </c>
      <c r="I4" s="10"/>
      <c r="J4" s="10"/>
      <c r="K4" s="10"/>
      <c r="L4" s="10"/>
      <c r="M4" s="10"/>
    </row>
    <row r="5" spans="1:13">
      <c r="A5" s="195" t="s">
        <v>51</v>
      </c>
      <c r="I5" s="10"/>
      <c r="J5" s="10"/>
      <c r="K5" s="10"/>
      <c r="L5" s="10"/>
      <c r="M5" s="10"/>
    </row>
    <row r="6" spans="1:13">
      <c r="A6" s="195" t="s">
        <v>106</v>
      </c>
      <c r="I6" s="10"/>
      <c r="J6" s="10"/>
      <c r="K6" s="10"/>
      <c r="L6" s="10"/>
      <c r="M6" s="10"/>
    </row>
    <row r="7" spans="1:13">
      <c r="A7" s="195" t="s">
        <v>70</v>
      </c>
      <c r="I7" s="10"/>
      <c r="J7" s="10"/>
      <c r="K7" s="10"/>
      <c r="L7" s="10"/>
      <c r="M7" s="10"/>
    </row>
    <row r="8" spans="1:13">
      <c r="A8" s="195" t="s">
        <v>63</v>
      </c>
      <c r="I8" s="10"/>
      <c r="J8" s="10"/>
      <c r="K8" s="10"/>
      <c r="L8" s="10"/>
      <c r="M8" s="10"/>
    </row>
    <row r="9" spans="1:13">
      <c r="A9" s="195" t="s">
        <v>78</v>
      </c>
      <c r="I9" s="10"/>
      <c r="J9" s="10"/>
      <c r="K9" s="10"/>
      <c r="L9" s="10"/>
      <c r="M9" s="10"/>
    </row>
    <row r="10" spans="1:13">
      <c r="A10" s="195" t="s">
        <v>83</v>
      </c>
      <c r="I10" s="10"/>
      <c r="J10" s="10"/>
      <c r="K10" s="10"/>
      <c r="L10" s="10"/>
      <c r="M10" s="10"/>
    </row>
    <row r="11" spans="1:13">
      <c r="A11" s="195" t="s">
        <v>64</v>
      </c>
      <c r="I11" s="10"/>
      <c r="J11" s="10"/>
      <c r="K11" s="10"/>
      <c r="L11" s="10"/>
      <c r="M11" s="10"/>
    </row>
    <row r="12" spans="1:13">
      <c r="A12" s="195" t="s">
        <v>105</v>
      </c>
      <c r="I12" s="10"/>
      <c r="J12" s="10"/>
      <c r="K12" s="10"/>
      <c r="L12" s="10"/>
      <c r="M12" s="10"/>
    </row>
    <row r="13" spans="1:13">
      <c r="A13" s="195" t="s">
        <v>84</v>
      </c>
      <c r="I13" s="10"/>
      <c r="J13" s="10"/>
      <c r="K13" s="10"/>
      <c r="L13" s="10"/>
      <c r="M13" s="10"/>
    </row>
    <row r="14" spans="1:13">
      <c r="I14" s="10"/>
      <c r="J14" s="10"/>
      <c r="K14" s="10"/>
      <c r="L14" s="10"/>
      <c r="M14" s="10"/>
    </row>
    <row r="15" spans="1:13" s="196" customFormat="1">
      <c r="A15" s="196" t="s">
        <v>107</v>
      </c>
      <c r="I15" s="13"/>
      <c r="J15" s="13"/>
      <c r="K15" s="13"/>
      <c r="L15" s="13"/>
      <c r="M15" s="13"/>
    </row>
    <row r="16" spans="1:13" s="196" customFormat="1">
      <c r="A16" s="196" t="s">
        <v>108</v>
      </c>
      <c r="I16" s="13"/>
      <c r="J16" s="13"/>
      <c r="K16" s="13"/>
      <c r="L16" s="13"/>
      <c r="M16" s="13"/>
    </row>
    <row r="18" spans="1:1">
      <c r="A18" s="197" t="s">
        <v>67</v>
      </c>
    </row>
    <row r="19" spans="1:1">
      <c r="A19" s="195" t="s">
        <v>85</v>
      </c>
    </row>
    <row r="20" spans="1:1">
      <c r="A20" s="195" t="s">
        <v>86</v>
      </c>
    </row>
    <row r="22" spans="1:1">
      <c r="A22" s="197" t="s">
        <v>66</v>
      </c>
    </row>
    <row r="23" spans="1:1">
      <c r="A23" s="195" t="s">
        <v>7</v>
      </c>
    </row>
    <row r="24" spans="1:1">
      <c r="A24" s="195" t="s">
        <v>49</v>
      </c>
    </row>
    <row r="26" spans="1:1">
      <c r="A26" s="197" t="s">
        <v>65</v>
      </c>
    </row>
    <row r="27" spans="1:1">
      <c r="A27" s="195" t="s">
        <v>41</v>
      </c>
    </row>
    <row r="28" spans="1:1">
      <c r="A28" s="195" t="s">
        <v>16</v>
      </c>
    </row>
    <row r="29" spans="1:1">
      <c r="A29" s="195" t="s">
        <v>68</v>
      </c>
    </row>
    <row r="31" spans="1:1">
      <c r="A31" s="197" t="s">
        <v>81</v>
      </c>
    </row>
    <row r="32" spans="1:1">
      <c r="A32" s="195" t="s">
        <v>69</v>
      </c>
    </row>
    <row r="33" spans="1:2">
      <c r="A33" s="195" t="s">
        <v>55</v>
      </c>
      <c r="B33" s="198" t="s">
        <v>87</v>
      </c>
    </row>
    <row r="34" spans="1:2">
      <c r="A34" s="195" t="s">
        <v>79</v>
      </c>
      <c r="B34" s="195" t="s">
        <v>80</v>
      </c>
    </row>
  </sheetData>
  <sheetProtection algorithmName="SHA-512" hashValue="n7BRgWKeeUPRZQe9RlaogT9khNS2LQ3R9cgj1plC4ocq9yyZVXrOvKsekFULI3YqDpg/+0TB7pqSfrbeHsAkrg==" saltValue="Nzc7weQaOIrqElu5s6WHNQ==" spinCount="100000" sheet="1" objects="1" scenarios="1"/>
  <phoneticPr fontId="1"/>
  <pageMargins left="0.7" right="0.7" top="0.75" bottom="0.75" header="0.3" footer="0.3"/>
  <pageSetup paperSize="9" scale="80" fitToWidth="1" fitToHeight="1" orientation="landscape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使用方法</vt:lpstr>
      <vt:lpstr>今年</vt:lpstr>
      <vt:lpstr>昨年</vt:lpstr>
      <vt:lpstr>環境家計簿提出のお願い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村上 真一</dc:creator>
  <cp:lastModifiedBy>中岡 聡志</cp:lastModifiedBy>
  <cp:lastPrinted>2022-03-31T00:43:28Z</cp:lastPrinted>
  <dcterms:created xsi:type="dcterms:W3CDTF">2022-01-24T04:47:28Z</dcterms:created>
  <dcterms:modified xsi:type="dcterms:W3CDTF">2024-10-16T05:19:04Z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2024-10-16T05:19:04Z</vt:filetime>
  </property>
</Properties>
</file>