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72.22.22.18\全庁\090060-seikatsukankyoka\000000MASTER\環境政策係（新）\00 エネファーム補助関係\●環境家計簿\環境家計簿 （R5)\★最終\"/>
    </mc:Choice>
  </mc:AlternateContent>
  <bookViews>
    <workbookView xWindow="0" yWindow="0" windowWidth="23040" windowHeight="9372" activeTab="1"/>
  </bookViews>
  <sheets>
    <sheet name="使用方法" sheetId="8" r:id="rId1"/>
    <sheet name="今年" sheetId="5" r:id="rId2"/>
    <sheet name="昨年" sheetId="12" r:id="rId3"/>
    <sheet name="環境家計簿提出のお願い" sheetId="9" r:id="rId4"/>
  </sheets>
  <definedNames>
    <definedName name="A">今年!$AC$55</definedName>
    <definedName name="AA">今年!$AB$55</definedName>
    <definedName name="B">今年!$AD$55</definedName>
    <definedName name="CC">今年!$AE$55</definedName>
    <definedName name="D">今年!$AF$55</definedName>
    <definedName name="_xlnm.Print_Area" localSheetId="1">今年!$A$1:$U$50</definedName>
    <definedName name="_xlnm.Print_Area" localSheetId="2">昨年!$A$1:$U$48</definedName>
    <definedName name="Result">INDIRECT(今年!$P$4)</definedName>
    <definedName name="Result01">INDIRECT(昨年!$P$4)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5" l="1"/>
  <c r="E15" i="5"/>
  <c r="E15" i="12" l="1"/>
  <c r="H13" i="12" l="1"/>
  <c r="AQ19" i="12" l="1"/>
  <c r="AO19" i="12"/>
  <c r="AN19" i="12"/>
  <c r="AM19" i="12"/>
  <c r="AP19" i="12" s="1"/>
  <c r="AQ18" i="12"/>
  <c r="AO18" i="12"/>
  <c r="AN18" i="12"/>
  <c r="AM18" i="12"/>
  <c r="AP18" i="12" s="1"/>
  <c r="AQ17" i="12"/>
  <c r="AO17" i="12"/>
  <c r="AN17" i="12"/>
  <c r="AM17" i="12"/>
  <c r="AP17" i="12" s="1"/>
  <c r="AQ16" i="12"/>
  <c r="AP16" i="12"/>
  <c r="AO16" i="12"/>
  <c r="AN16" i="12"/>
  <c r="AM16" i="12"/>
  <c r="AQ15" i="12"/>
  <c r="AO15" i="12"/>
  <c r="AN15" i="12"/>
  <c r="AM15" i="12"/>
  <c r="AP15" i="12" s="1"/>
  <c r="AQ14" i="12"/>
  <c r="AO14" i="12"/>
  <c r="AN14" i="12"/>
  <c r="AM14" i="12"/>
  <c r="AP14" i="12" s="1"/>
  <c r="AQ13" i="12"/>
  <c r="AO13" i="12"/>
  <c r="AN13" i="12"/>
  <c r="AM13" i="12"/>
  <c r="AP13" i="12" s="1"/>
  <c r="AQ12" i="12"/>
  <c r="AP12" i="12"/>
  <c r="AO12" i="12"/>
  <c r="AN12" i="12"/>
  <c r="AM12" i="12"/>
  <c r="AQ11" i="12"/>
  <c r="AO11" i="12"/>
  <c r="AN11" i="12"/>
  <c r="AM11" i="12"/>
  <c r="AP11" i="12" s="1"/>
  <c r="AQ10" i="12"/>
  <c r="AO10" i="12"/>
  <c r="AN10" i="12"/>
  <c r="AM10" i="12"/>
  <c r="AP10" i="12" s="1"/>
  <c r="AQ9" i="12"/>
  <c r="AO9" i="12"/>
  <c r="AP9" i="12" s="1"/>
  <c r="AN9" i="12"/>
  <c r="AM9" i="12"/>
  <c r="AQ8" i="12"/>
  <c r="AP8" i="12"/>
  <c r="AO8" i="12"/>
  <c r="AN8" i="12"/>
  <c r="AM8" i="12"/>
  <c r="M5" i="12"/>
  <c r="M4" i="12"/>
  <c r="H31" i="12" s="1"/>
  <c r="AQ9" i="5" l="1"/>
  <c r="AQ10" i="5"/>
  <c r="AQ11" i="5"/>
  <c r="AQ12" i="5"/>
  <c r="AQ13" i="5"/>
  <c r="AQ14" i="5"/>
  <c r="AQ15" i="5"/>
  <c r="AQ16" i="5"/>
  <c r="AQ17" i="5"/>
  <c r="AQ18" i="5"/>
  <c r="AQ19" i="5"/>
  <c r="AQ8" i="5"/>
  <c r="AM9" i="5"/>
  <c r="AN9" i="5"/>
  <c r="AO9" i="5"/>
  <c r="AM10" i="5"/>
  <c r="AN10" i="5"/>
  <c r="AO10" i="5"/>
  <c r="AM11" i="5"/>
  <c r="AN11" i="5"/>
  <c r="AO11" i="5"/>
  <c r="AM12" i="5"/>
  <c r="AN12" i="5"/>
  <c r="AO12" i="5"/>
  <c r="AM13" i="5"/>
  <c r="AN13" i="5"/>
  <c r="AO13" i="5"/>
  <c r="AM14" i="5"/>
  <c r="AN14" i="5"/>
  <c r="AO14" i="5"/>
  <c r="AM15" i="5"/>
  <c r="AN15" i="5"/>
  <c r="AO15" i="5"/>
  <c r="AM16" i="5"/>
  <c r="AN16" i="5"/>
  <c r="AO16" i="5"/>
  <c r="AM17" i="5"/>
  <c r="AN17" i="5"/>
  <c r="AO17" i="5"/>
  <c r="AM18" i="5"/>
  <c r="AN18" i="5"/>
  <c r="AO18" i="5"/>
  <c r="AM19" i="5"/>
  <c r="AN19" i="5"/>
  <c r="AO19" i="5"/>
  <c r="AO8" i="5"/>
  <c r="AN8" i="5"/>
  <c r="AM8" i="5"/>
  <c r="AP8" i="5" s="1"/>
  <c r="AP19" i="5" l="1"/>
  <c r="AP11" i="5"/>
  <c r="AP18" i="5"/>
  <c r="AP16" i="5"/>
  <c r="AP14" i="5"/>
  <c r="AP12" i="5"/>
  <c r="AP10" i="5"/>
  <c r="AP15" i="5"/>
  <c r="AP17" i="5"/>
  <c r="AP13" i="5"/>
  <c r="AP9" i="5"/>
  <c r="T24" i="12"/>
  <c r="E24" i="12"/>
  <c r="S25" i="12" s="1"/>
  <c r="P26" i="12"/>
  <c r="L26" i="12"/>
  <c r="H26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T21" i="12"/>
  <c r="T20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T18" i="12"/>
  <c r="T17" i="12"/>
  <c r="T15" i="12"/>
  <c r="R16" i="12"/>
  <c r="S26" i="12"/>
  <c r="R26" i="12"/>
  <c r="Q26" i="12"/>
  <c r="O26" i="12"/>
  <c r="N26" i="12"/>
  <c r="M26" i="12"/>
  <c r="K26" i="12"/>
  <c r="J26" i="12"/>
  <c r="I26" i="12"/>
  <c r="T14" i="12"/>
  <c r="S13" i="12"/>
  <c r="R13" i="12"/>
  <c r="Q13" i="12"/>
  <c r="P13" i="12"/>
  <c r="O13" i="12"/>
  <c r="N13" i="12"/>
  <c r="M13" i="12"/>
  <c r="L13" i="12"/>
  <c r="K13" i="12"/>
  <c r="J13" i="12"/>
  <c r="I13" i="12"/>
  <c r="T12" i="12"/>
  <c r="T11" i="12"/>
  <c r="Q10" i="12"/>
  <c r="P10" i="12"/>
  <c r="M10" i="12"/>
  <c r="L10" i="12"/>
  <c r="I10" i="12"/>
  <c r="H10" i="12"/>
  <c r="S10" i="12"/>
  <c r="R10" i="12"/>
  <c r="O10" i="12"/>
  <c r="N10" i="12"/>
  <c r="K10" i="12"/>
  <c r="J10" i="12"/>
  <c r="T9" i="12"/>
  <c r="T8" i="12"/>
  <c r="H32" i="12"/>
  <c r="T22" i="12" l="1"/>
  <c r="T19" i="12"/>
  <c r="T13" i="12"/>
  <c r="Q25" i="12"/>
  <c r="I25" i="12"/>
  <c r="L25" i="12"/>
  <c r="M25" i="12"/>
  <c r="H25" i="12"/>
  <c r="P25" i="12"/>
  <c r="S16" i="12"/>
  <c r="S27" i="12" s="1"/>
  <c r="AL27" i="12" s="1"/>
  <c r="K16" i="12"/>
  <c r="O16" i="12"/>
  <c r="T10" i="12"/>
  <c r="Q31" i="12"/>
  <c r="M31" i="12"/>
  <c r="I31" i="12"/>
  <c r="P31" i="12"/>
  <c r="L31" i="12"/>
  <c r="J31" i="12"/>
  <c r="S31" i="12"/>
  <c r="O31" i="12"/>
  <c r="K31" i="12"/>
  <c r="R31" i="12"/>
  <c r="N31" i="12"/>
  <c r="T26" i="12"/>
  <c r="P32" i="12"/>
  <c r="L32" i="12"/>
  <c r="S32" i="12"/>
  <c r="O32" i="12"/>
  <c r="K32" i="12"/>
  <c r="R32" i="12"/>
  <c r="N32" i="12"/>
  <c r="J32" i="12"/>
  <c r="Q32" i="12"/>
  <c r="M32" i="12"/>
  <c r="I32" i="12"/>
  <c r="H16" i="12"/>
  <c r="L16" i="12"/>
  <c r="L27" i="12" s="1"/>
  <c r="AE27" i="12" s="1"/>
  <c r="P16" i="12"/>
  <c r="J25" i="12"/>
  <c r="N25" i="12"/>
  <c r="R25" i="12"/>
  <c r="R27" i="12" s="1"/>
  <c r="AK27" i="12" s="1"/>
  <c r="T23" i="12"/>
  <c r="I16" i="12"/>
  <c r="M16" i="12"/>
  <c r="Q16" i="12"/>
  <c r="K25" i="12"/>
  <c r="O25" i="12"/>
  <c r="J16" i="12"/>
  <c r="N16" i="12"/>
  <c r="I27" i="12" l="1"/>
  <c r="AB27" i="12" s="1"/>
  <c r="K27" i="12"/>
  <c r="AD27" i="12" s="1"/>
  <c r="P27" i="12"/>
  <c r="AI27" i="12" s="1"/>
  <c r="Q27" i="12"/>
  <c r="AJ27" i="12" s="1"/>
  <c r="AO27" i="12" s="1"/>
  <c r="J27" i="12"/>
  <c r="AC27" i="12" s="1"/>
  <c r="H27" i="12"/>
  <c r="AA27" i="12" s="1"/>
  <c r="M27" i="12"/>
  <c r="AF27" i="12" s="1"/>
  <c r="O27" i="12"/>
  <c r="AH27" i="12" s="1"/>
  <c r="N27" i="12"/>
  <c r="AG27" i="12" s="1"/>
  <c r="T25" i="12"/>
  <c r="T32" i="12"/>
  <c r="T31" i="12"/>
  <c r="T16" i="12"/>
  <c r="T29" i="12" s="1"/>
  <c r="AN27" i="12" l="1"/>
  <c r="AM27" i="12"/>
  <c r="T27" i="12"/>
  <c r="T28" i="12" s="1"/>
  <c r="T24" i="5"/>
  <c r="S22" i="5"/>
  <c r="R22" i="5"/>
  <c r="Q22" i="5"/>
  <c r="P22" i="5"/>
  <c r="O22" i="5"/>
  <c r="N22" i="5"/>
  <c r="M22" i="5"/>
  <c r="L22" i="5"/>
  <c r="K22" i="5"/>
  <c r="J22" i="5"/>
  <c r="I22" i="5"/>
  <c r="H22" i="5"/>
  <c r="T21" i="5"/>
  <c r="T20" i="5"/>
  <c r="S19" i="5"/>
  <c r="R19" i="5"/>
  <c r="Q19" i="5"/>
  <c r="P19" i="5"/>
  <c r="O19" i="5"/>
  <c r="N19" i="5"/>
  <c r="M19" i="5"/>
  <c r="L19" i="5"/>
  <c r="K19" i="5"/>
  <c r="J19" i="5"/>
  <c r="I19" i="5"/>
  <c r="H19" i="5"/>
  <c r="T18" i="5"/>
  <c r="T17" i="5"/>
  <c r="T15" i="5"/>
  <c r="R16" i="5"/>
  <c r="S13" i="5"/>
  <c r="R13" i="5"/>
  <c r="Q13" i="5"/>
  <c r="P13" i="5"/>
  <c r="O13" i="5"/>
  <c r="N13" i="5"/>
  <c r="M13" i="5"/>
  <c r="L13" i="5"/>
  <c r="K13" i="5"/>
  <c r="J13" i="5"/>
  <c r="I13" i="5"/>
  <c r="H13" i="5"/>
  <c r="T12" i="5"/>
  <c r="T11" i="5"/>
  <c r="S10" i="5"/>
  <c r="R10" i="5"/>
  <c r="Q10" i="5"/>
  <c r="P10" i="5"/>
  <c r="O10" i="5"/>
  <c r="N10" i="5"/>
  <c r="M10" i="5"/>
  <c r="L10" i="5"/>
  <c r="K10" i="5"/>
  <c r="J10" i="5"/>
  <c r="I10" i="5"/>
  <c r="H10" i="5"/>
  <c r="T9" i="5"/>
  <c r="T8" i="5"/>
  <c r="M5" i="5"/>
  <c r="M4" i="5"/>
  <c r="AP27" i="12" l="1"/>
  <c r="AQ27" i="12" s="1"/>
  <c r="N4" i="12" s="1"/>
  <c r="P4" i="12" s="1"/>
  <c r="T14" i="5"/>
  <c r="T22" i="5"/>
  <c r="T23" i="5"/>
  <c r="K26" i="5"/>
  <c r="M26" i="5"/>
  <c r="Q26" i="5"/>
  <c r="I26" i="5"/>
  <c r="N26" i="5"/>
  <c r="R26" i="5"/>
  <c r="L26" i="5"/>
  <c r="P26" i="5"/>
  <c r="J26" i="5"/>
  <c r="O26" i="5"/>
  <c r="T19" i="5"/>
  <c r="T13" i="5"/>
  <c r="S26" i="5"/>
  <c r="T10" i="5"/>
  <c r="P25" i="5"/>
  <c r="N25" i="5"/>
  <c r="H31" i="5"/>
  <c r="Q31" i="5" s="1"/>
  <c r="H32" i="5"/>
  <c r="N32" i="5" s="1"/>
  <c r="O16" i="5"/>
  <c r="H16" i="5"/>
  <c r="P16" i="5"/>
  <c r="K16" i="5"/>
  <c r="S16" i="5"/>
  <c r="L16" i="5"/>
  <c r="Q25" i="5"/>
  <c r="I25" i="5"/>
  <c r="M25" i="5"/>
  <c r="H26" i="5"/>
  <c r="J25" i="5"/>
  <c r="R25" i="5"/>
  <c r="R27" i="5" s="1"/>
  <c r="AK27" i="5" s="1"/>
  <c r="I16" i="5"/>
  <c r="M16" i="5"/>
  <c r="Q16" i="5"/>
  <c r="K25" i="5"/>
  <c r="O25" i="5"/>
  <c r="S25" i="5"/>
  <c r="J16" i="5"/>
  <c r="N16" i="5"/>
  <c r="H25" i="5"/>
  <c r="L25" i="5"/>
  <c r="AR27" i="12" l="1"/>
  <c r="N2" i="12" s="1"/>
  <c r="I27" i="5"/>
  <c r="AB27" i="5" s="1"/>
  <c r="T26" i="5"/>
  <c r="I31" i="5"/>
  <c r="K31" i="5"/>
  <c r="J31" i="5"/>
  <c r="Q27" i="5"/>
  <c r="AJ27" i="5" s="1"/>
  <c r="N31" i="5"/>
  <c r="M31" i="5"/>
  <c r="R31" i="5"/>
  <c r="L31" i="5"/>
  <c r="P31" i="5"/>
  <c r="P27" i="5"/>
  <c r="AI27" i="5" s="1"/>
  <c r="N27" i="5"/>
  <c r="AG27" i="5" s="1"/>
  <c r="S27" i="5"/>
  <c r="AL27" i="5" s="1"/>
  <c r="P32" i="5"/>
  <c r="Q32" i="5"/>
  <c r="S32" i="5"/>
  <c r="K32" i="5"/>
  <c r="R32" i="5"/>
  <c r="I32" i="5"/>
  <c r="O32" i="5"/>
  <c r="S31" i="5"/>
  <c r="O31" i="5"/>
  <c r="L32" i="5"/>
  <c r="M32" i="5"/>
  <c r="J32" i="5"/>
  <c r="K27" i="5"/>
  <c r="AD27" i="5" s="1"/>
  <c r="O27" i="5"/>
  <c r="AH27" i="5" s="1"/>
  <c r="J27" i="5"/>
  <c r="AC27" i="5" s="1"/>
  <c r="M27" i="5"/>
  <c r="AF27" i="5" s="1"/>
  <c r="L27" i="5"/>
  <c r="AE27" i="5" s="1"/>
  <c r="T16" i="5"/>
  <c r="T29" i="5" s="1"/>
  <c r="T25" i="5"/>
  <c r="H27" i="5"/>
  <c r="AA27" i="5" l="1"/>
  <c r="AM27" i="5" s="1"/>
  <c r="T27" i="5"/>
  <c r="T28" i="5" s="1"/>
  <c r="AO27" i="5"/>
  <c r="AN27" i="5"/>
  <c r="T32" i="5"/>
  <c r="T31" i="5"/>
  <c r="AP27" i="5" l="1"/>
  <c r="AQ27" i="5" s="1"/>
  <c r="N4" i="5" s="1"/>
  <c r="P4" i="5" l="1"/>
  <c r="AR27" i="5"/>
  <c r="N2" i="5" s="1"/>
</calcChain>
</file>

<file path=xl/sharedStrings.xml><?xml version="1.0" encoding="utf-8"?>
<sst xmlns="http://schemas.openxmlformats.org/spreadsheetml/2006/main" count="347" uniqueCount="115">
  <si>
    <t>項目</t>
    <rPh sb="0" eb="2">
      <t>コウモク</t>
    </rPh>
    <phoneticPr fontId="1"/>
  </si>
  <si>
    <t>記録内容</t>
    <rPh sb="0" eb="2">
      <t>キロク</t>
    </rPh>
    <rPh sb="2" eb="4">
      <t>ナイヨウ</t>
    </rPh>
    <phoneticPr fontId="1"/>
  </si>
  <si>
    <t>料金</t>
    <rPh sb="0" eb="2">
      <t>リョウキン</t>
    </rPh>
    <phoneticPr fontId="1"/>
  </si>
  <si>
    <t>使用量</t>
    <rPh sb="0" eb="3">
      <t>シヨウリョウ</t>
    </rPh>
    <phoneticPr fontId="1"/>
  </si>
  <si>
    <t>水道</t>
    <rPh sb="0" eb="2">
      <t>スイドウ</t>
    </rPh>
    <phoneticPr fontId="1"/>
  </si>
  <si>
    <t>灯油</t>
    <rPh sb="0" eb="2">
      <t>トウユ</t>
    </rPh>
    <phoneticPr fontId="1"/>
  </si>
  <si>
    <t>月間の合計</t>
    <rPh sb="0" eb="2">
      <t>ゲッカン</t>
    </rPh>
    <rPh sb="3" eb="5">
      <t>ゴウケイ</t>
    </rPh>
    <phoneticPr fontId="1"/>
  </si>
  <si>
    <t>円</t>
    <rPh sb="0" eb="1">
      <t>エン</t>
    </rPh>
    <phoneticPr fontId="1"/>
  </si>
  <si>
    <t>kwh</t>
    <phoneticPr fontId="1"/>
  </si>
  <si>
    <t>kg</t>
    <phoneticPr fontId="1"/>
  </si>
  <si>
    <r>
      <t>m</t>
    </r>
    <r>
      <rPr>
        <vertAlign val="superscript"/>
        <sz val="10"/>
        <color theme="1"/>
        <rFont val="メイリオ"/>
        <family val="3"/>
        <charset val="128"/>
      </rPr>
      <t>3</t>
    </r>
    <phoneticPr fontId="1"/>
  </si>
  <si>
    <t>年間合計</t>
    <rPh sb="0" eb="2">
      <t>ネンカン</t>
    </rPh>
    <rPh sb="2" eb="4">
      <t>ゴウケイ</t>
    </rPh>
    <phoneticPr fontId="1"/>
  </si>
  <si>
    <t>環境家計簿の使用方法</t>
    <rPh sb="0" eb="2">
      <t>カンキョウ</t>
    </rPh>
    <rPh sb="2" eb="5">
      <t>カケイボ</t>
    </rPh>
    <rPh sb="6" eb="8">
      <t>シヨウ</t>
    </rPh>
    <rPh sb="8" eb="10">
      <t>ホウホウ</t>
    </rPh>
    <phoneticPr fontId="1"/>
  </si>
  <si>
    <t>　　日々の検針票から、金額と使用量を記録します。</t>
    <rPh sb="2" eb="4">
      <t>ヒビ</t>
    </rPh>
    <rPh sb="5" eb="7">
      <t>ケンシン</t>
    </rPh>
    <rPh sb="7" eb="8">
      <t>ヒョウ</t>
    </rPh>
    <rPh sb="11" eb="13">
      <t>キンガク</t>
    </rPh>
    <rPh sb="14" eb="17">
      <t>シヨウリョウ</t>
    </rPh>
    <rPh sb="18" eb="20">
      <t>キロク</t>
    </rPh>
    <phoneticPr fontId="1"/>
  </si>
  <si>
    <t>　　その月に購入した金額と量を記録します。</t>
    <rPh sb="4" eb="5">
      <t>ツキ</t>
    </rPh>
    <rPh sb="6" eb="8">
      <t>コウニュウ</t>
    </rPh>
    <rPh sb="10" eb="12">
      <t>キンガク</t>
    </rPh>
    <rPh sb="13" eb="14">
      <t>リョウ</t>
    </rPh>
    <rPh sb="15" eb="17">
      <t>キロク</t>
    </rPh>
    <phoneticPr fontId="1"/>
  </si>
  <si>
    <t>(kWh)</t>
    <phoneticPr fontId="1"/>
  </si>
  <si>
    <t>(ℓ)</t>
    <phoneticPr fontId="1"/>
  </si>
  <si>
    <t>電気</t>
    <rPh sb="0" eb="2">
      <t>デンキ</t>
    </rPh>
    <phoneticPr fontId="1"/>
  </si>
  <si>
    <t>世帯人数</t>
    <rPh sb="0" eb="2">
      <t>セタイ</t>
    </rPh>
    <rPh sb="2" eb="4">
      <t>ニンズウ</t>
    </rPh>
    <phoneticPr fontId="1"/>
  </si>
  <si>
    <t>ℓ</t>
  </si>
  <si>
    <t>単位</t>
    <rPh sb="0" eb="2">
      <t>タンイ</t>
    </rPh>
    <phoneticPr fontId="1"/>
  </si>
  <si>
    <t>提出の方法　メール・郵送・持参</t>
    <rPh sb="0" eb="2">
      <t>テイシュツ</t>
    </rPh>
    <rPh sb="3" eb="5">
      <t>ホウホウ</t>
    </rPh>
    <rPh sb="10" eb="12">
      <t>ユウソウ</t>
    </rPh>
    <rPh sb="13" eb="15">
      <t>ジサン</t>
    </rPh>
    <phoneticPr fontId="1"/>
  </si>
  <si>
    <t>令和</t>
    <rPh sb="0" eb="2">
      <t>レイワ</t>
    </rPh>
    <phoneticPr fontId="1"/>
  </si>
  <si>
    <t>売電量</t>
    <rPh sb="0" eb="2">
      <t>バイデン</t>
    </rPh>
    <rPh sb="2" eb="3">
      <t>リョウ</t>
    </rPh>
    <phoneticPr fontId="1"/>
  </si>
  <si>
    <t>売電(太陽光)</t>
    <rPh sb="0" eb="1">
      <t>バイ</t>
    </rPh>
    <rPh sb="3" eb="6">
      <t>タイヨウコウ</t>
    </rPh>
    <phoneticPr fontId="1"/>
  </si>
  <si>
    <t>自動車燃料</t>
    <rPh sb="0" eb="3">
      <t>ジドウシャ</t>
    </rPh>
    <rPh sb="3" eb="5">
      <t>ネンリョウ</t>
    </rPh>
    <phoneticPr fontId="1"/>
  </si>
  <si>
    <t>kwh</t>
  </si>
  <si>
    <t>kg</t>
  </si>
  <si>
    <r>
      <t>(m</t>
    </r>
    <r>
      <rPr>
        <vertAlign val="superscript"/>
        <sz val="10"/>
        <color theme="1"/>
        <rFont val="メイリオ"/>
        <family val="3"/>
        <charset val="128"/>
      </rPr>
      <t>3</t>
    </r>
    <r>
      <rPr>
        <sz val="10"/>
        <color theme="1"/>
        <rFont val="メイリオ"/>
        <family val="3"/>
        <charset val="128"/>
      </rPr>
      <t>)</t>
    </r>
    <phoneticPr fontId="1"/>
  </si>
  <si>
    <r>
      <t>CO</t>
    </r>
    <r>
      <rPr>
        <vertAlign val="subscript"/>
        <sz val="10"/>
        <color theme="1"/>
        <rFont val="メイリオ"/>
        <family val="3"/>
        <charset val="128"/>
      </rPr>
      <t>2</t>
    </r>
    <r>
      <rPr>
        <sz val="10"/>
        <color theme="1"/>
        <rFont val="メイリオ"/>
        <family val="3"/>
        <charset val="128"/>
      </rPr>
      <t>排出量</t>
    </r>
    <rPh sb="3" eb="6">
      <t>ハイシュツリョウ</t>
    </rPh>
    <phoneticPr fontId="1"/>
  </si>
  <si>
    <r>
      <t>kg-CO</t>
    </r>
    <r>
      <rPr>
        <vertAlign val="subscript"/>
        <sz val="9"/>
        <color theme="1"/>
        <rFont val="メイリオ"/>
        <family val="3"/>
        <charset val="128"/>
      </rPr>
      <t>2</t>
    </r>
    <r>
      <rPr>
        <sz val="9"/>
        <color theme="1"/>
        <rFont val="メイリオ"/>
        <family val="3"/>
        <charset val="128"/>
      </rPr>
      <t>/kWh</t>
    </r>
    <phoneticPr fontId="1"/>
  </si>
  <si>
    <r>
      <t>kg-CO</t>
    </r>
    <r>
      <rPr>
        <vertAlign val="subscript"/>
        <sz val="9"/>
        <color theme="1"/>
        <rFont val="メイリオ"/>
        <family val="3"/>
        <charset val="128"/>
      </rPr>
      <t>2</t>
    </r>
    <r>
      <rPr>
        <sz val="9"/>
        <color theme="1"/>
        <rFont val="メイリオ"/>
        <family val="3"/>
        <charset val="128"/>
      </rPr>
      <t>/ℓ</t>
    </r>
    <phoneticPr fontId="1"/>
  </si>
  <si>
    <r>
      <t>kg-CO</t>
    </r>
    <r>
      <rPr>
        <vertAlign val="subscript"/>
        <sz val="9"/>
        <color theme="1"/>
        <rFont val="メイリオ"/>
        <family val="3"/>
        <charset val="128"/>
      </rPr>
      <t>2</t>
    </r>
    <r>
      <rPr>
        <sz val="9"/>
        <color theme="1"/>
        <rFont val="メイリオ"/>
        <family val="3"/>
        <charset val="128"/>
      </rPr>
      <t>/m</t>
    </r>
    <r>
      <rPr>
        <vertAlign val="superscript"/>
        <sz val="9"/>
        <color theme="1"/>
        <rFont val="メイリオ"/>
        <family val="3"/>
        <charset val="128"/>
      </rPr>
      <t>3</t>
    </r>
    <phoneticPr fontId="1"/>
  </si>
  <si>
    <t>ガス</t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</si>
  <si>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</si>
  <si>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</si>
  <si>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</si>
  <si>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</si>
  <si>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</si>
  <si>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</si>
  <si>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</si>
  <si>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</si>
  <si>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</si>
  <si>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</si>
  <si>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</si>
  <si>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</si>
  <si>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r>
      <t>CO</t>
    </r>
    <r>
      <rPr>
        <vertAlign val="subscript"/>
        <sz val="9"/>
        <color theme="1"/>
        <rFont val="メイリオ"/>
        <family val="3"/>
        <charset val="128"/>
      </rPr>
      <t>2</t>
    </r>
    <r>
      <rPr>
        <sz val="9"/>
        <color theme="1"/>
        <rFont val="メイリオ"/>
        <family val="3"/>
        <charset val="128"/>
      </rPr>
      <t>排出係数</t>
    </r>
    <rPh sb="3" eb="5">
      <t>ハイシュツ</t>
    </rPh>
    <rPh sb="5" eb="7">
      <t>ケイスウ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</si>
  <si>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</si>
  <si>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</si>
  <si>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Tel</t>
    <phoneticPr fontId="1"/>
  </si>
  <si>
    <t>メール</t>
    <phoneticPr fontId="1"/>
  </si>
  <si>
    <r>
      <t>m</t>
    </r>
    <r>
      <rPr>
        <vertAlign val="superscript"/>
        <sz val="10"/>
        <color theme="1"/>
        <rFont val="メイリオ"/>
        <family val="3"/>
        <charset val="128"/>
      </rPr>
      <t>3</t>
    </r>
    <phoneticPr fontId="1"/>
  </si>
  <si>
    <t>(m3)</t>
    <phoneticPr fontId="1"/>
  </si>
  <si>
    <t>(ℓ)</t>
    <phoneticPr fontId="1"/>
  </si>
  <si>
    <t xml:space="preserve"> 黄色の欄のみ記載ください。</t>
    <rPh sb="1" eb="3">
      <t>キイロ</t>
    </rPh>
    <rPh sb="4" eb="5">
      <t>ラン</t>
    </rPh>
    <rPh sb="7" eb="9">
      <t>キサイ</t>
    </rPh>
    <phoneticPr fontId="1"/>
  </si>
  <si>
    <t xml:space="preserve"> 使用していない項目や不明の部分は空欄で構いません。</t>
    <phoneticPr fontId="1"/>
  </si>
  <si>
    <t xml:space="preserve"> 1) 電気・ガス・水道</t>
    <rPh sb="4" eb="6">
      <t>デンキ</t>
    </rPh>
    <rPh sb="10" eb="12">
      <t>スイドウ</t>
    </rPh>
    <phoneticPr fontId="1"/>
  </si>
  <si>
    <t xml:space="preserve"> 2) 灯油・自動車燃料(ガソリン・軽油)</t>
    <rPh sb="7" eb="10">
      <t>ジドウシャ</t>
    </rPh>
    <rPh sb="10" eb="12">
      <t>ネンリョウ</t>
    </rPh>
    <rPh sb="18" eb="20">
      <t>ケイユ</t>
    </rPh>
    <phoneticPr fontId="1"/>
  </si>
  <si>
    <t xml:space="preserve"> 　※　メール題名には「環境家計簿　送付」と記載お願いします。</t>
    <rPh sb="7" eb="9">
      <t>ダイメイ</t>
    </rPh>
    <rPh sb="12" eb="14">
      <t>カンキョウ</t>
    </rPh>
    <rPh sb="14" eb="17">
      <t>カケイボ</t>
    </rPh>
    <rPh sb="18" eb="20">
      <t>ソウフ</t>
    </rPh>
    <rPh sb="22" eb="24">
      <t>キサイ</t>
    </rPh>
    <rPh sb="25" eb="26">
      <t>ネガ</t>
    </rPh>
    <phoneticPr fontId="1"/>
  </si>
  <si>
    <t>　送付先</t>
    <rPh sb="1" eb="3">
      <t>ソウフ</t>
    </rPh>
    <rPh sb="3" eb="4">
      <t>サキ</t>
    </rPh>
    <phoneticPr fontId="1"/>
  </si>
  <si>
    <t>個人情報の取り扱い</t>
  </si>
  <si>
    <t>個人情報の利用目的</t>
  </si>
  <si>
    <t>ご記入いただいた個人情報につきましては、管理責任者を定め、紛失や漏洩が発生しないように努めます。</t>
  </si>
  <si>
    <t>ご記入いただいた個人情報は、上記の利用目的のみに使用し、第三者に提供することはございません。</t>
  </si>
  <si>
    <t>「三原市環境家計簿」における個人情報の利用目的・取り扱いについて</t>
    <rPh sb="1" eb="4">
      <t>ミハラシ</t>
    </rPh>
    <rPh sb="4" eb="6">
      <t>カンキョウ</t>
    </rPh>
    <rPh sb="6" eb="9">
      <t>カケイボ</t>
    </rPh>
    <phoneticPr fontId="1"/>
  </si>
  <si>
    <t>提出いただいた結果から統計資料を作成し、脱炭素社会への促進の意識向上やヒントにするため</t>
    <rPh sb="0" eb="2">
      <t>テイシュツ</t>
    </rPh>
    <rPh sb="20" eb="21">
      <t>ダツ</t>
    </rPh>
    <rPh sb="21" eb="23">
      <t>タンソ</t>
    </rPh>
    <rPh sb="23" eb="25">
      <t>シャカイ</t>
    </rPh>
    <rPh sb="27" eb="29">
      <t>ソクシン</t>
    </rPh>
    <rPh sb="30" eb="32">
      <t>イシキ</t>
    </rPh>
    <rPh sb="32" eb="34">
      <t>コウジョウ</t>
    </rPh>
    <phoneticPr fontId="1"/>
  </si>
  <si>
    <t>お問い合わせに対する回答など、業務上の連絡を取るため</t>
    <phoneticPr fontId="1"/>
  </si>
  <si>
    <t>提出内容や、個人情報の取り扱いに関するお問い合わせにつきましては、下記までご連絡ください。</t>
    <rPh sb="0" eb="2">
      <t>テイシュツ</t>
    </rPh>
    <phoneticPr fontId="1"/>
  </si>
  <si>
    <t>三原市役所　生活環境課</t>
    <rPh sb="0" eb="3">
      <t>ミハラシ</t>
    </rPh>
    <rPh sb="3" eb="5">
      <t>ヤクショ</t>
    </rPh>
    <rPh sb="6" eb="8">
      <t>セイカツ</t>
    </rPh>
    <rPh sb="8" eb="11">
      <t>カンキョウカ</t>
    </rPh>
    <phoneticPr fontId="1"/>
  </si>
  <si>
    <t>　メールアドレス　seikatsukankyo@city.mihara.hiroshima.jp</t>
    <phoneticPr fontId="1"/>
  </si>
  <si>
    <t>kg</t>
    <phoneticPr fontId="1"/>
  </si>
  <si>
    <t>総排出量(売電除く)</t>
    <rPh sb="0" eb="1">
      <t>ソウ</t>
    </rPh>
    <rPh sb="1" eb="4">
      <t>ハイシュツリョウ</t>
    </rPh>
    <rPh sb="5" eb="7">
      <t>バイデン</t>
    </rPh>
    <rPh sb="7" eb="8">
      <t>ノゾ</t>
    </rPh>
    <phoneticPr fontId="1"/>
  </si>
  <si>
    <t>kg-CO2/ℓ</t>
  </si>
  <si>
    <r>
      <t>kg-CO2/m</t>
    </r>
    <r>
      <rPr>
        <vertAlign val="superscript"/>
        <sz val="9"/>
        <color theme="1"/>
        <rFont val="メイリオ"/>
        <family val="3"/>
        <charset val="128"/>
      </rPr>
      <t>3</t>
    </r>
    <phoneticPr fontId="1"/>
  </si>
  <si>
    <t>家庭部門</t>
    <rPh sb="0" eb="2">
      <t>カテイ</t>
    </rPh>
    <rPh sb="2" eb="4">
      <t>ブモン</t>
    </rPh>
    <phoneticPr fontId="1"/>
  </si>
  <si>
    <t>家庭部門以外</t>
    <rPh sb="0" eb="2">
      <t>カテイ</t>
    </rPh>
    <rPh sb="2" eb="4">
      <t>ブモン</t>
    </rPh>
    <rPh sb="4" eb="6">
      <t>イガイ</t>
    </rPh>
    <phoneticPr fontId="1"/>
  </si>
  <si>
    <t>三原市では脱炭素社会への促進の意識向上やヒントにするために、本環境家計簿の提出の協力のお願いいたします。</t>
    <rPh sb="0" eb="3">
      <t>ミハラシ</t>
    </rPh>
    <rPh sb="30" eb="31">
      <t>ホン</t>
    </rPh>
    <rPh sb="31" eb="33">
      <t>カンキョウ</t>
    </rPh>
    <rPh sb="33" eb="36">
      <t>カケイボ</t>
    </rPh>
    <rPh sb="37" eb="39">
      <t>テイシュツ</t>
    </rPh>
    <rPh sb="40" eb="42">
      <t>キョウリョク</t>
    </rPh>
    <rPh sb="44" eb="45">
      <t>ネガ</t>
    </rPh>
    <phoneticPr fontId="1"/>
  </si>
  <si>
    <r>
      <t>CO</t>
    </r>
    <r>
      <rPr>
        <vertAlign val="subscript"/>
        <sz val="10"/>
        <color theme="1"/>
        <rFont val="メイリオ"/>
        <family val="3"/>
        <charset val="128"/>
      </rPr>
      <t>2</t>
    </r>
    <r>
      <rPr>
        <sz val="10"/>
        <color theme="1"/>
        <rFont val="メイリオ"/>
        <family val="3"/>
        <charset val="128"/>
      </rPr>
      <t>実質排出量</t>
    </r>
    <rPh sb="3" eb="5">
      <t>ジッシツ</t>
    </rPh>
    <rPh sb="5" eb="8">
      <t>ハイシュツリョウ</t>
    </rPh>
    <phoneticPr fontId="1"/>
  </si>
  <si>
    <t xml:space="preserve"> ワークシートにロックをかけていますので、黄色部分以外にカーソルは移動しません。</t>
    <rPh sb="21" eb="23">
      <t>キイロ</t>
    </rPh>
    <rPh sb="23" eb="25">
      <t>ブブン</t>
    </rPh>
    <rPh sb="25" eb="27">
      <t>イガイ</t>
    </rPh>
    <rPh sb="33" eb="35">
      <t>イドウ</t>
    </rPh>
    <phoneticPr fontId="1"/>
  </si>
  <si>
    <t>①　メールによる提出</t>
    <rPh sb="8" eb="10">
      <t>テイシュツ</t>
    </rPh>
    <phoneticPr fontId="1"/>
  </si>
  <si>
    <t>②　郵送・持参</t>
    <rPh sb="2" eb="4">
      <t>ユウソウ</t>
    </rPh>
    <rPh sb="5" eb="7">
      <t>ジサン</t>
    </rPh>
    <phoneticPr fontId="1"/>
  </si>
  <si>
    <t>メール：　</t>
    <phoneticPr fontId="1"/>
  </si>
  <si>
    <t>電話：</t>
    <phoneticPr fontId="1"/>
  </si>
  <si>
    <t>0848-67-6194</t>
  </si>
  <si>
    <t>【問い合わせ先】</t>
    <phoneticPr fontId="1"/>
  </si>
  <si>
    <t>「三原市環境家計簿」　提出協力のお願い</t>
    <rPh sb="1" eb="3">
      <t>ミハラ</t>
    </rPh>
    <rPh sb="3" eb="4">
      <t>シ</t>
    </rPh>
    <rPh sb="4" eb="6">
      <t>カンキョウ</t>
    </rPh>
    <rPh sb="6" eb="9">
      <t>カケイボ</t>
    </rPh>
    <rPh sb="11" eb="13">
      <t>テイシュツ</t>
    </rPh>
    <rPh sb="13" eb="15">
      <t>キョウリョク</t>
    </rPh>
    <rPh sb="17" eb="18">
      <t>ネガ</t>
    </rPh>
    <phoneticPr fontId="1"/>
  </si>
  <si>
    <t>　以下住所に該当ワークシートの"今年"を印刷して郵送してください。</t>
    <rPh sb="1" eb="3">
      <t>イカ</t>
    </rPh>
    <rPh sb="3" eb="5">
      <t>ジュウショ</t>
    </rPh>
    <rPh sb="6" eb="8">
      <t>ガイトウ</t>
    </rPh>
    <rPh sb="16" eb="18">
      <t>コトシ</t>
    </rPh>
    <rPh sb="20" eb="22">
      <t>インサツ</t>
    </rPh>
    <rPh sb="24" eb="26">
      <t>ユウソウ</t>
    </rPh>
    <phoneticPr fontId="1"/>
  </si>
  <si>
    <t>　②郵送・持参の場合は　ワークシートの住所・氏名欄に記載してください。</t>
    <rPh sb="2" eb="4">
      <t>ユウソウ</t>
    </rPh>
    <rPh sb="5" eb="7">
      <t>ジサン</t>
    </rPh>
    <rPh sb="8" eb="10">
      <t>バアイ</t>
    </rPh>
    <rPh sb="19" eb="21">
      <t>ジュウショ</t>
    </rPh>
    <rPh sb="22" eb="24">
      <t>シメイ</t>
    </rPh>
    <rPh sb="24" eb="25">
      <t>ラン</t>
    </rPh>
    <rPh sb="26" eb="28">
      <t>キサイ</t>
    </rPh>
    <phoneticPr fontId="1"/>
  </si>
  <si>
    <t>本アンケートにご記載いただく個人情報について、利用目的と取り扱い方法を以下に記載いたしますので、</t>
    <phoneticPr fontId="1"/>
  </si>
  <si>
    <t>ご確認いただきますようお願い申し上げます。</t>
  </si>
  <si>
    <t>seikatsukankyo@city.mihara.hiroshima.jp</t>
    <phoneticPr fontId="1"/>
  </si>
  <si>
    <t>入力判定</t>
    <rPh sb="0" eb="2">
      <t>ニュウリョク</t>
    </rPh>
    <rPh sb="2" eb="4">
      <t>ハンテイ</t>
    </rPh>
    <phoneticPr fontId="1"/>
  </si>
  <si>
    <t>---</t>
    <phoneticPr fontId="1"/>
  </si>
  <si>
    <t>AA</t>
    <phoneticPr fontId="1"/>
  </si>
  <si>
    <t>A</t>
    <phoneticPr fontId="1"/>
  </si>
  <si>
    <t>B</t>
    <phoneticPr fontId="1"/>
  </si>
  <si>
    <t>D</t>
    <phoneticPr fontId="1"/>
  </si>
  <si>
    <t>CC</t>
    <phoneticPr fontId="1"/>
  </si>
  <si>
    <t>家庭部門の排出量</t>
    <rPh sb="0" eb="2">
      <t>カテイ</t>
    </rPh>
    <rPh sb="2" eb="4">
      <t>ブモン</t>
    </rPh>
    <rPh sb="5" eb="8">
      <t>ハイシュツリョウ</t>
    </rPh>
    <phoneticPr fontId="1"/>
  </si>
  <si>
    <t>人</t>
    <rPh sb="0" eb="1">
      <t>ニン</t>
    </rPh>
    <phoneticPr fontId="1"/>
  </si>
  <si>
    <r>
      <t>Kg-CO</t>
    </r>
    <r>
      <rPr>
        <vertAlign val="subscript"/>
        <sz val="10"/>
        <color theme="1"/>
        <rFont val="メイリオ"/>
        <family val="3"/>
        <charset val="128"/>
      </rPr>
      <t>2</t>
    </r>
    <r>
      <rPr>
        <sz val="10"/>
        <color theme="1"/>
        <rFont val="メイリオ"/>
        <family val="3"/>
        <charset val="128"/>
      </rPr>
      <t>/年</t>
    </r>
    <rPh sb="7" eb="8">
      <t>ネン</t>
    </rPh>
    <phoneticPr fontId="1"/>
  </si>
  <si>
    <t>項目</t>
    <rPh sb="0" eb="2">
      <t>コウモク</t>
    </rPh>
    <phoneticPr fontId="1"/>
  </si>
  <si>
    <t>三原市平均</t>
    <rPh sb="0" eb="5">
      <t>ミハラシヘイキン</t>
    </rPh>
    <phoneticPr fontId="1"/>
  </si>
  <si>
    <t>2030目標（46％削減）</t>
    <rPh sb="4" eb="6">
      <t>モクヒョウ</t>
    </rPh>
    <rPh sb="10" eb="12">
      <t>サクゲン</t>
    </rPh>
    <phoneticPr fontId="1"/>
  </si>
  <si>
    <t>年度 環境家計簿</t>
    <rPh sb="0" eb="1">
      <t>ネン</t>
    </rPh>
    <rPh sb="1" eb="2">
      <t>ド</t>
    </rPh>
    <rPh sb="3" eb="5">
      <t>カンキョウ</t>
    </rPh>
    <rPh sb="5" eb="8">
      <t>カケイボ</t>
    </rPh>
    <phoneticPr fontId="1"/>
  </si>
  <si>
    <t>←表示しない</t>
    <rPh sb="1" eb="3">
      <t>ヒョウジ</t>
    </rPh>
    <phoneticPr fontId="1"/>
  </si>
  <si>
    <t>三原市の平均排出量</t>
    <rPh sb="0" eb="3">
      <t>ミハラシ</t>
    </rPh>
    <rPh sb="4" eb="6">
      <t>ヘイキン</t>
    </rPh>
    <rPh sb="6" eb="9">
      <t>ハイシュツリョウ</t>
    </rPh>
    <phoneticPr fontId="1"/>
  </si>
  <si>
    <t>2030年目標排出量</t>
    <rPh sb="4" eb="5">
      <t>ネン</t>
    </rPh>
    <rPh sb="5" eb="7">
      <t>モクヒョウ</t>
    </rPh>
    <rPh sb="7" eb="10">
      <t>ハイシュツリョウ</t>
    </rPh>
    <phoneticPr fontId="1"/>
  </si>
  <si>
    <t>時点の</t>
    <rPh sb="0" eb="2">
      <t>ジテン</t>
    </rPh>
    <phoneticPr fontId="1"/>
  </si>
  <si>
    <t>目標に対する排出割合</t>
    <rPh sb="0" eb="2">
      <t>モクヒョウ</t>
    </rPh>
    <rPh sb="3" eb="4">
      <t>タイ</t>
    </rPh>
    <rPh sb="6" eb="8">
      <t>ハイシュツ</t>
    </rPh>
    <rPh sb="8" eb="10">
      <t>ワリアイ</t>
    </rPh>
    <phoneticPr fontId="1"/>
  </si>
  <si>
    <t>世帯の
目標排出量(月)</t>
    <rPh sb="0" eb="2">
      <t>セタイ</t>
    </rPh>
    <rPh sb="6" eb="9">
      <t>ハイシュツリョウ</t>
    </rPh>
    <rPh sb="10" eb="11">
      <t>ツキ</t>
    </rPh>
    <phoneticPr fontId="1"/>
  </si>
  <si>
    <t>　　〒723-8601　三原市港町三丁目5番1号　三原市役所　生活環境課</t>
    <rPh sb="25" eb="27">
      <t>ミハラ</t>
    </rPh>
    <rPh sb="27" eb="30">
      <t>シヤクショ</t>
    </rPh>
    <rPh sb="31" eb="33">
      <t>セイカツ</t>
    </rPh>
    <rPh sb="33" eb="36">
      <t>カンキョウカ</t>
    </rPh>
    <phoneticPr fontId="1"/>
  </si>
  <si>
    <t>　以下メールアドレスにファイルを添付してください。</t>
    <rPh sb="16" eb="18">
      <t>テンプ</t>
    </rPh>
    <phoneticPr fontId="1"/>
  </si>
  <si>
    <t>提出期間　令和５年度分　令和６年４月１日～４月３０日</t>
    <rPh sb="5" eb="7">
      <t>レイワ</t>
    </rPh>
    <rPh sb="8" eb="10">
      <t>ネンド</t>
    </rPh>
    <rPh sb="10" eb="11">
      <t>ブン</t>
    </rPh>
    <rPh sb="12" eb="14">
      <t>レイワ</t>
    </rPh>
    <rPh sb="15" eb="16">
      <t>ネン</t>
    </rPh>
    <rPh sb="17" eb="18">
      <t>ガツ</t>
    </rPh>
    <rPh sb="19" eb="20">
      <t>ニチ</t>
    </rPh>
    <rPh sb="22" eb="23">
      <t>ガツ</t>
    </rPh>
    <rPh sb="25" eb="26">
      <t>ニチ</t>
    </rPh>
    <phoneticPr fontId="1"/>
  </si>
  <si>
    <t>　令和６年度分以降は三原市ホームページで連絡します。</t>
    <rPh sb="1" eb="3">
      <t>レイワ</t>
    </rPh>
    <rPh sb="4" eb="6">
      <t>ネンド</t>
    </rPh>
    <rPh sb="6" eb="7">
      <t>ブン</t>
    </rPh>
    <rPh sb="7" eb="9">
      <t>イコウ</t>
    </rPh>
    <rPh sb="10" eb="13">
      <t>ミハラシ</t>
    </rPh>
    <rPh sb="20" eb="22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</si>
</sst>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#,##0.0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vertAlign val="superscript"/>
      <sz val="1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vertAlign val="subscript"/>
      <sz val="9"/>
      <color theme="1"/>
      <name val="メイリオ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color theme="1"/>
      <name val="メイリオ"/>
      <family val="3"/>
      <charset val="128"/>
    </font>
    <font>
      <b/>
      <sz val="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vertAlign val="subscript"/>
      <sz val="10"/>
      <color theme="1"/>
      <name val="メイリオ"/>
      <family val="3"/>
      <charset val="128"/>
    </font>
    <font>
      <vertAlign val="superscript"/>
      <sz val="9"/>
      <color theme="1"/>
      <name val="メイリオ"/>
      <family val="3"/>
      <charset val="128"/>
    </font>
    <font>
      <sz val="10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6"/>
      <name val="メイリオ"/>
      <family val="3"/>
      <charset val="128"/>
    </font>
    <font>
      <b/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89">
    <border>
      <left/>
      <right/>
      <top/>
      <bottom/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10" fillId="3" borderId="3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12" fillId="3" borderId="25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3" borderId="47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48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/>
    </xf>
    <xf numFmtId="38" fontId="3" fillId="0" borderId="0" xfId="0" applyNumberFormat="1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0" fillId="3" borderId="24" xfId="0" applyFont="1" applyFill="1" applyBorder="1" applyAlignment="1" applyProtection="1">
      <alignment vertical="center" wrapText="1"/>
      <protection locked="0"/>
    </xf>
    <xf numFmtId="0" fontId="10" fillId="3" borderId="3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right" vertical="center" wrapText="1"/>
    </xf>
    <xf numFmtId="0" fontId="3" fillId="3" borderId="33" xfId="0" applyFont="1" applyFill="1" applyBorder="1" applyAlignment="1" applyProtection="1">
      <alignment horizontal="right" vertical="center" wrapText="1"/>
    </xf>
    <xf numFmtId="0" fontId="12" fillId="3" borderId="30" xfId="0" applyFont="1" applyFill="1" applyBorder="1" applyAlignment="1" applyProtection="1">
      <alignment horizontal="center" vertical="center"/>
    </xf>
    <xf numFmtId="0" fontId="3" fillId="3" borderId="53" xfId="0" applyFont="1" applyFill="1" applyBorder="1">
      <alignment vertical="center"/>
    </xf>
    <xf numFmtId="0" fontId="16" fillId="0" borderId="0" xfId="0" applyFont="1">
      <alignment vertical="center"/>
    </xf>
    <xf numFmtId="0" fontId="3" fillId="3" borderId="46" xfId="0" applyFont="1" applyFill="1" applyBorder="1" applyAlignment="1" applyProtection="1">
      <alignment vertical="center" wrapText="1"/>
    </xf>
    <xf numFmtId="0" fontId="3" fillId="3" borderId="12" xfId="0" applyFont="1" applyFill="1" applyBorder="1" applyAlignment="1" applyProtection="1">
      <alignment vertical="center" wrapText="1"/>
    </xf>
    <xf numFmtId="0" fontId="13" fillId="0" borderId="0" xfId="0" applyFont="1" applyFill="1">
      <alignment vertical="center"/>
    </xf>
    <xf numFmtId="0" fontId="13" fillId="0" borderId="0" xfId="0" applyFont="1" applyFill="1" applyBorder="1" applyProtection="1">
      <alignment vertical="center"/>
    </xf>
    <xf numFmtId="0" fontId="20" fillId="0" borderId="0" xfId="0" applyFont="1">
      <alignment vertical="center"/>
    </xf>
    <xf numFmtId="0" fontId="3" fillId="3" borderId="31" xfId="0" applyFont="1" applyFill="1" applyBorder="1" applyAlignment="1" applyProtection="1">
      <alignment horizontal="center" vertical="center" wrapText="1"/>
    </xf>
    <xf numFmtId="0" fontId="12" fillId="3" borderId="27" xfId="0" applyFont="1" applyFill="1" applyBorder="1" applyAlignment="1" applyProtection="1">
      <alignment horizontal="center" vertical="center"/>
    </xf>
    <xf numFmtId="0" fontId="18" fillId="0" borderId="0" xfId="0" applyFont="1" applyProtection="1">
      <alignment vertical="center"/>
      <protection locked="0"/>
    </xf>
    <xf numFmtId="0" fontId="12" fillId="3" borderId="27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38" fontId="16" fillId="0" borderId="0" xfId="1" applyFont="1" applyFill="1" applyBorder="1" applyProtection="1">
      <alignment vertical="center"/>
    </xf>
    <xf numFmtId="0" fontId="3" fillId="0" borderId="49" xfId="0" applyFont="1" applyFill="1" applyBorder="1" applyAlignment="1" applyProtection="1">
      <alignment horizontal="center" vertical="center"/>
    </xf>
    <xf numFmtId="38" fontId="16" fillId="0" borderId="0" xfId="1" applyFont="1" applyFill="1" applyBorder="1" applyAlignment="1" applyProtection="1">
      <alignment vertical="center"/>
    </xf>
    <xf numFmtId="0" fontId="16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1" fillId="3" borderId="7" xfId="0" applyFont="1" applyFill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38" fontId="16" fillId="0" borderId="7" xfId="1" applyFont="1" applyFill="1" applyBorder="1" applyAlignment="1" applyProtection="1">
      <alignment vertical="center"/>
    </xf>
    <xf numFmtId="0" fontId="3" fillId="0" borderId="39" xfId="0" applyFont="1" applyBorder="1" applyAlignment="1" applyProtection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9" fontId="16" fillId="0" borderId="0" xfId="3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38" fontId="3" fillId="0" borderId="0" xfId="1" applyFont="1" applyFill="1" applyBorder="1" applyAlignment="1">
      <alignment horizontal="center" vertical="center"/>
    </xf>
    <xf numFmtId="9" fontId="16" fillId="0" borderId="0" xfId="3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38" fontId="3" fillId="0" borderId="11" xfId="1" applyFont="1" applyFill="1" applyBorder="1" applyAlignment="1" applyProtection="1">
      <alignment horizontal="center" vertical="center"/>
    </xf>
    <xf numFmtId="38" fontId="3" fillId="0" borderId="65" xfId="1" applyFont="1" applyFill="1" applyBorder="1" applyAlignment="1" applyProtection="1">
      <alignment horizontal="center" vertical="center"/>
    </xf>
    <xf numFmtId="9" fontId="3" fillId="0" borderId="0" xfId="0" applyNumberFormat="1" applyFont="1" applyBorder="1">
      <alignment vertical="center"/>
    </xf>
    <xf numFmtId="0" fontId="13" fillId="0" borderId="0" xfId="0" applyFont="1" applyFill="1" applyBorder="1">
      <alignment vertical="center"/>
    </xf>
    <xf numFmtId="0" fontId="3" fillId="0" borderId="60" xfId="0" applyFont="1" applyFill="1" applyBorder="1" applyAlignment="1" applyProtection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38" fontId="2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38" fontId="22" fillId="0" borderId="70" xfId="0" applyNumberFormat="1" applyFont="1" applyFill="1" applyBorder="1" applyAlignment="1">
      <alignment horizontal="center" vertical="center"/>
    </xf>
    <xf numFmtId="0" fontId="3" fillId="0" borderId="70" xfId="0" applyFont="1" applyFill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center" vertical="center"/>
    </xf>
    <xf numFmtId="0" fontId="3" fillId="0" borderId="75" xfId="0" applyFont="1" applyBorder="1" applyAlignment="1" applyProtection="1">
      <alignment horizontal="center" vertical="center"/>
    </xf>
    <xf numFmtId="0" fontId="3" fillId="0" borderId="76" xfId="0" applyFont="1" applyBorder="1" applyAlignment="1" applyProtection="1">
      <alignment horizontal="center" vertical="center"/>
    </xf>
    <xf numFmtId="0" fontId="3" fillId="0" borderId="78" xfId="0" applyFont="1" applyFill="1" applyBorder="1" applyAlignment="1" applyProtection="1">
      <alignment horizontal="center" vertical="center"/>
    </xf>
    <xf numFmtId="0" fontId="3" fillId="0" borderId="77" xfId="0" applyFont="1" applyFill="1" applyBorder="1" applyAlignment="1" applyProtection="1">
      <alignment horizontal="center" vertical="center"/>
    </xf>
    <xf numFmtId="38" fontId="3" fillId="2" borderId="18" xfId="1" applyFont="1" applyFill="1" applyBorder="1" applyAlignment="1" applyProtection="1">
      <alignment horizontal="right" vertical="center"/>
      <protection locked="0"/>
    </xf>
    <xf numFmtId="38" fontId="3" fillId="0" borderId="18" xfId="1" applyFont="1" applyBorder="1" applyAlignment="1" applyProtection="1">
      <alignment horizontal="right" vertical="center"/>
    </xf>
    <xf numFmtId="38" fontId="3" fillId="2" borderId="14" xfId="1" applyFont="1" applyFill="1" applyBorder="1" applyAlignment="1" applyProtection="1">
      <alignment horizontal="right" vertical="center"/>
      <protection locked="0"/>
    </xf>
    <xf numFmtId="38" fontId="3" fillId="0" borderId="14" xfId="1" applyFont="1" applyBorder="1" applyAlignment="1" applyProtection="1">
      <alignment horizontal="right" vertical="center"/>
    </xf>
    <xf numFmtId="38" fontId="3" fillId="0" borderId="20" xfId="1" applyFont="1" applyBorder="1" applyAlignment="1" applyProtection="1">
      <alignment horizontal="right" vertical="center"/>
    </xf>
    <xf numFmtId="38" fontId="3" fillId="2" borderId="14" xfId="1" applyNumberFormat="1" applyFont="1" applyFill="1" applyBorder="1" applyAlignment="1" applyProtection="1">
      <alignment horizontal="right" vertical="center"/>
      <protection locked="0"/>
    </xf>
    <xf numFmtId="176" fontId="3" fillId="0" borderId="14" xfId="1" applyNumberFormat="1" applyFont="1" applyBorder="1" applyAlignment="1" applyProtection="1">
      <alignment horizontal="right" vertical="center"/>
    </xf>
    <xf numFmtId="38" fontId="3" fillId="0" borderId="14" xfId="1" applyNumberFormat="1" applyFont="1" applyBorder="1" applyAlignment="1" applyProtection="1">
      <alignment horizontal="right" vertical="center"/>
    </xf>
    <xf numFmtId="0" fontId="3" fillId="2" borderId="14" xfId="0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</xf>
    <xf numFmtId="38" fontId="3" fillId="0" borderId="18" xfId="1" applyFont="1" applyFill="1" applyBorder="1" applyAlignment="1" applyProtection="1">
      <alignment horizontal="right" vertical="center"/>
    </xf>
    <xf numFmtId="38" fontId="6" fillId="0" borderId="64" xfId="1" applyFont="1" applyFill="1" applyBorder="1" applyAlignment="1" applyProtection="1">
      <alignment horizontal="right" vertical="center"/>
    </xf>
    <xf numFmtId="38" fontId="22" fillId="0" borderId="38" xfId="0" applyNumberFormat="1" applyFont="1" applyFill="1" applyBorder="1" applyAlignment="1">
      <alignment horizontal="right" vertical="center"/>
    </xf>
    <xf numFmtId="0" fontId="23" fillId="0" borderId="0" xfId="0" applyFont="1" applyFill="1">
      <alignment vertical="center"/>
    </xf>
    <xf numFmtId="0" fontId="3" fillId="0" borderId="81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16" fillId="4" borderId="58" xfId="0" applyFont="1" applyFill="1" applyBorder="1" applyAlignment="1" applyProtection="1">
      <alignment horizontal="center" vertical="center"/>
    </xf>
    <xf numFmtId="0" fontId="21" fillId="4" borderId="12" xfId="0" applyFont="1" applyFill="1" applyBorder="1" applyAlignment="1" applyProtection="1">
      <alignment horizontal="center" vertical="center"/>
    </xf>
    <xf numFmtId="0" fontId="16" fillId="4" borderId="59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/>
    </xf>
    <xf numFmtId="0" fontId="3" fillId="4" borderId="77" xfId="0" applyFont="1" applyFill="1" applyBorder="1" applyAlignment="1" applyProtection="1">
      <alignment horizontal="center" vertical="center"/>
    </xf>
    <xf numFmtId="0" fontId="3" fillId="4" borderId="78" xfId="0" applyFont="1" applyFill="1" applyBorder="1" applyAlignment="1" applyProtection="1">
      <alignment horizontal="center" vertical="center"/>
    </xf>
    <xf numFmtId="38" fontId="22" fillId="4" borderId="38" xfId="1" applyFont="1" applyFill="1" applyBorder="1" applyAlignment="1" applyProtection="1">
      <alignment horizontal="right" vertical="center"/>
    </xf>
    <xf numFmtId="38" fontId="22" fillId="4" borderId="58" xfId="1" applyFont="1" applyFill="1" applyBorder="1" applyAlignment="1" applyProtection="1">
      <alignment horizontal="right" vertical="center"/>
    </xf>
    <xf numFmtId="38" fontId="6" fillId="4" borderId="64" xfId="1" applyFont="1" applyFill="1" applyBorder="1" applyAlignment="1">
      <alignment horizontal="right" vertical="center"/>
    </xf>
    <xf numFmtId="38" fontId="22" fillId="4" borderId="59" xfId="1" applyFont="1" applyFill="1" applyBorder="1" applyAlignment="1" applyProtection="1">
      <alignment horizontal="right" vertical="center"/>
    </xf>
    <xf numFmtId="38" fontId="6" fillId="4" borderId="38" xfId="1" applyFont="1" applyFill="1" applyBorder="1" applyAlignment="1" applyProtection="1">
      <alignment horizontal="right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left" vertical="center"/>
    </xf>
    <xf numFmtId="0" fontId="3" fillId="0" borderId="86" xfId="0" applyFont="1" applyBorder="1" applyAlignment="1" applyProtection="1">
      <alignment horizontal="center" vertical="center" shrinkToFit="1"/>
    </xf>
    <xf numFmtId="0" fontId="6" fillId="4" borderId="49" xfId="0" applyFont="1" applyFill="1" applyBorder="1" applyAlignment="1" applyProtection="1">
      <alignment horizontal="center" vertical="center"/>
    </xf>
    <xf numFmtId="0" fontId="6" fillId="4" borderId="60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9" fontId="13" fillId="0" borderId="0" xfId="0" applyNumberFormat="1" applyFont="1">
      <alignment vertical="center"/>
    </xf>
    <xf numFmtId="0" fontId="13" fillId="0" borderId="0" xfId="0" applyFont="1" applyFill="1" applyAlignment="1">
      <alignment horizontal="center" vertical="center"/>
    </xf>
    <xf numFmtId="9" fontId="13" fillId="0" borderId="0" xfId="3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8" fontId="16" fillId="0" borderId="0" xfId="1" applyFont="1" applyFill="1" applyBorder="1" applyAlignment="1" applyProtection="1">
      <alignment horizontal="right" vertical="center"/>
    </xf>
    <xf numFmtId="38" fontId="16" fillId="0" borderId="12" xfId="1" applyFont="1" applyFill="1" applyBorder="1" applyAlignment="1" applyProtection="1">
      <alignment horizontal="right" vertical="center"/>
    </xf>
    <xf numFmtId="0" fontId="16" fillId="0" borderId="12" xfId="0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9" fontId="16" fillId="0" borderId="0" xfId="3" applyFont="1" applyFill="1" applyBorder="1" applyAlignment="1">
      <alignment horizontal="center" vertical="center"/>
    </xf>
    <xf numFmtId="0" fontId="12" fillId="3" borderId="27" xfId="0" applyFont="1" applyFill="1" applyBorder="1" applyAlignment="1" applyProtection="1">
      <alignment horizontal="center" vertical="center"/>
    </xf>
    <xf numFmtId="0" fontId="12" fillId="3" borderId="37" xfId="0" applyFont="1" applyFill="1" applyBorder="1" applyAlignment="1" applyProtection="1">
      <alignment horizontal="center" vertical="center"/>
    </xf>
    <xf numFmtId="177" fontId="3" fillId="0" borderId="67" xfId="1" applyNumberFormat="1" applyFont="1" applyFill="1" applyBorder="1" applyAlignment="1" applyProtection="1">
      <alignment horizontal="center" vertical="center"/>
    </xf>
    <xf numFmtId="177" fontId="6" fillId="0" borderId="58" xfId="1" applyNumberFormat="1" applyFont="1" applyFill="1" applyBorder="1" applyAlignment="1" applyProtection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3" fillId="2" borderId="42" xfId="0" applyFont="1" applyFill="1" applyBorder="1" applyAlignment="1" applyProtection="1">
      <alignment horizontal="center" vertical="top"/>
      <protection locked="0"/>
    </xf>
    <xf numFmtId="0" fontId="3" fillId="2" borderId="40" xfId="0" applyFont="1" applyFill="1" applyBorder="1" applyAlignment="1" applyProtection="1">
      <alignment horizontal="center" vertical="top"/>
      <protection locked="0"/>
    </xf>
    <xf numFmtId="0" fontId="3" fillId="2" borderId="41" xfId="0" applyFont="1" applyFill="1" applyBorder="1" applyAlignment="1" applyProtection="1">
      <alignment horizontal="center" vertical="top"/>
      <protection locked="0"/>
    </xf>
    <xf numFmtId="0" fontId="24" fillId="0" borderId="0" xfId="0" applyFont="1" applyFill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 shrinkToFit="1"/>
    </xf>
    <xf numFmtId="0" fontId="24" fillId="2" borderId="0" xfId="0" applyFont="1" applyFill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16" fillId="4" borderId="71" xfId="0" applyFont="1" applyFill="1" applyBorder="1" applyAlignment="1" applyProtection="1">
      <alignment horizontal="center" vertical="center"/>
    </xf>
    <xf numFmtId="0" fontId="16" fillId="4" borderId="72" xfId="0" applyFont="1" applyFill="1" applyBorder="1" applyAlignment="1" applyProtection="1">
      <alignment horizontal="center" vertical="center"/>
    </xf>
    <xf numFmtId="0" fontId="16" fillId="4" borderId="64" xfId="0" applyFont="1" applyFill="1" applyBorder="1" applyAlignment="1" applyProtection="1">
      <alignment horizontal="center" vertical="center"/>
    </xf>
    <xf numFmtId="0" fontId="16" fillId="4" borderId="73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 shrinkToFit="1"/>
    </xf>
    <xf numFmtId="0" fontId="25" fillId="4" borderId="7" xfId="0" applyFont="1" applyFill="1" applyBorder="1" applyAlignment="1">
      <alignment horizontal="center" vertical="center" shrinkToFit="1"/>
    </xf>
    <xf numFmtId="0" fontId="25" fillId="4" borderId="17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3" fillId="3" borderId="50" xfId="0" applyFont="1" applyFill="1" applyBorder="1" applyAlignment="1">
      <alignment horizontal="center" vertical="center" textRotation="255"/>
    </xf>
    <xf numFmtId="0" fontId="3" fillId="3" borderId="51" xfId="0" applyFont="1" applyFill="1" applyBorder="1" applyAlignment="1">
      <alignment horizontal="center" vertical="center" textRotation="255"/>
    </xf>
    <xf numFmtId="0" fontId="3" fillId="3" borderId="52" xfId="0" applyFont="1" applyFill="1" applyBorder="1" applyAlignment="1">
      <alignment horizontal="center" vertical="center" textRotation="255"/>
    </xf>
    <xf numFmtId="0" fontId="3" fillId="0" borderId="45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/>
    </xf>
    <xf numFmtId="0" fontId="3" fillId="4" borderId="57" xfId="0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 applyProtection="1">
      <alignment horizontal="center" vertical="center"/>
    </xf>
    <xf numFmtId="0" fontId="17" fillId="2" borderId="11" xfId="2" applyFill="1" applyBorder="1" applyAlignment="1" applyProtection="1">
      <alignment horizontal="center" vertical="center"/>
      <protection locked="0"/>
    </xf>
    <xf numFmtId="0" fontId="17" fillId="2" borderId="43" xfId="2" applyFill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 shrinkToFit="1"/>
    </xf>
    <xf numFmtId="0" fontId="3" fillId="0" borderId="63" xfId="0" applyFont="1" applyBorder="1" applyAlignment="1" applyProtection="1">
      <alignment horizontal="center" vertical="center" shrinkToFit="1"/>
    </xf>
    <xf numFmtId="0" fontId="3" fillId="0" borderId="61" xfId="0" applyFont="1" applyBorder="1" applyAlignment="1" applyProtection="1">
      <alignment horizontal="center" vertical="center" shrinkToFit="1"/>
    </xf>
    <xf numFmtId="0" fontId="3" fillId="0" borderId="29" xfId="0" applyFont="1" applyBorder="1" applyAlignment="1" applyProtection="1">
      <alignment horizontal="center" vertical="center" shrinkToFit="1"/>
    </xf>
    <xf numFmtId="9" fontId="2" fillId="0" borderId="84" xfId="3" applyFont="1" applyBorder="1" applyAlignment="1" applyProtection="1">
      <alignment horizontal="center" vertical="center"/>
    </xf>
    <xf numFmtId="9" fontId="2" fillId="0" borderId="85" xfId="3" applyFont="1" applyBorder="1" applyAlignment="1" applyProtection="1">
      <alignment horizontal="center" vertical="center"/>
    </xf>
    <xf numFmtId="0" fontId="3" fillId="0" borderId="56" xfId="0" quotePrefix="1" applyFont="1" applyBorder="1" applyAlignment="1">
      <alignment horizontal="center" vertical="center"/>
    </xf>
    <xf numFmtId="0" fontId="3" fillId="0" borderId="49" xfId="0" quotePrefix="1" applyFont="1" applyBorder="1" applyAlignment="1">
      <alignment horizontal="center" vertical="center"/>
    </xf>
    <xf numFmtId="177" fontId="3" fillId="0" borderId="67" xfId="1" applyNumberFormat="1" applyFont="1" applyFill="1" applyBorder="1" applyAlignment="1" applyProtection="1">
      <alignment horizontal="right" vertical="center"/>
    </xf>
    <xf numFmtId="177" fontId="6" fillId="0" borderId="58" xfId="1" applyNumberFormat="1" applyFont="1" applyFill="1" applyBorder="1" applyAlignment="1" applyProtection="1">
      <alignment horizontal="right" vertical="center"/>
    </xf>
    <xf numFmtId="0" fontId="16" fillId="0" borderId="12" xfId="0" applyFont="1" applyFill="1" applyBorder="1" applyAlignment="1">
      <alignment horizontal="right" vertical="center"/>
    </xf>
    <xf numFmtId="9" fontId="2" fillId="0" borderId="79" xfId="3" applyFont="1" applyBorder="1" applyAlignment="1" applyProtection="1">
      <alignment horizontal="center" vertical="center"/>
    </xf>
    <xf numFmtId="9" fontId="2" fillId="0" borderId="9" xfId="3" applyFont="1" applyBorder="1" applyAlignment="1" applyProtection="1">
      <alignment horizontal="center" vertical="center"/>
    </xf>
    <xf numFmtId="0" fontId="3" fillId="0" borderId="80" xfId="0" quotePrefix="1" applyFont="1" applyBorder="1" applyAlignment="1">
      <alignment horizontal="center" vertical="center"/>
    </xf>
    <xf numFmtId="0" fontId="3" fillId="0" borderId="13" xfId="0" quotePrefix="1" applyFont="1" applyBorder="1" applyAlignment="1">
      <alignment horizontal="center" vertical="center"/>
    </xf>
    <xf numFmtId="0" fontId="16" fillId="0" borderId="66" xfId="0" applyFont="1" applyFill="1" applyBorder="1" applyAlignment="1">
      <alignment horizontal="right" vertical="center"/>
    </xf>
    <xf numFmtId="0" fontId="16" fillId="0" borderId="59" xfId="0" applyFont="1" applyFill="1" applyBorder="1" applyAlignment="1">
      <alignment horizontal="right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87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88" xfId="0" applyFont="1" applyBorder="1" applyAlignment="1" applyProtection="1">
      <alignment horizontal="center" vertical="center"/>
    </xf>
  </cellXfs>
  <cellStyles count="4">
    <cellStyle name="パーセント" xfId="3" builtinId="5"/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CCFFFF"/>
      <color rgb="FF0000FF"/>
      <color rgb="FFFF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 sz="900">
                <a:latin typeface="メイリオ" panose="020B0604030504040204" pitchFamily="50" charset="-128"/>
                <a:ea typeface="メイリオ" panose="020B0604030504040204" pitchFamily="50" charset="-128"/>
              </a:rPr>
              <a:t>年間排出量内訳</a:t>
            </a:r>
            <a:r>
              <a:rPr lang="en-US" altLang="ja-JP" sz="900">
                <a:latin typeface="メイリオ" panose="020B0604030504040204" pitchFamily="50" charset="-128"/>
                <a:ea typeface="メイリオ" panose="020B0604030504040204" pitchFamily="50" charset="-128"/>
              </a:rPr>
              <a:t>(</a:t>
            </a:r>
            <a:r>
              <a:rPr lang="ja-JP" altLang="en-US" sz="900">
                <a:latin typeface="メイリオ" panose="020B0604030504040204" pitchFamily="50" charset="-128"/>
                <a:ea typeface="メイリオ" panose="020B0604030504040204" pitchFamily="50" charset="-128"/>
              </a:rPr>
              <a:t>売電除く</a:t>
            </a:r>
            <a:r>
              <a:rPr lang="en-US" altLang="ja-JP" sz="900">
                <a:latin typeface="メイリオ" panose="020B0604030504040204" pitchFamily="50" charset="-128"/>
                <a:ea typeface="メイリオ" panose="020B0604030504040204" pitchFamily="50" charset="-128"/>
              </a:rPr>
              <a:t>)</a:t>
            </a:r>
            <a:endParaRPr lang="ja-JP" altLang="en-US" sz="900">
              <a:latin typeface="メイリオ" panose="020B0604030504040204" pitchFamily="50" charset="-128"/>
              <a:ea typeface="メイリオ" panose="020B0604030504040204" pitchFamily="50" charset="-128"/>
            </a:endParaRPr>
          </a:p>
        </c:rich>
      </c:tx>
      <c:layout>
        <c:manualLayout>
          <c:xMode val="edge"/>
          <c:yMode val="edge"/>
          <c:x val="0.13319270521990886"/>
          <c:y val="1.34482776488815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630803150106577"/>
          <c:y val="0.19106922550642741"/>
          <c:w val="0.72341794240629564"/>
          <c:h val="0.568841791483887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22694231984898541"/>
                  <c:y val="-3.4497482598663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729517755198297E-2"/>
                  <c:y val="-1.13535908918701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6223891587905914"/>
                  <c:y val="-3.409893600633927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418525693999853"/>
                      <c:h val="0.10473058770141563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60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(今年!$C$8,今年!$C$14,今年!$C$17,今年!$C$20,今年!$C$23)</c:f>
              <c:strCache>
                <c:ptCount val="5"/>
                <c:pt idx="0">
                  <c:v>電気</c:v>
                </c:pt>
                <c:pt idx="1">
                  <c:v>ガス</c:v>
                </c:pt>
                <c:pt idx="2">
                  <c:v>灯油</c:v>
                </c:pt>
                <c:pt idx="3">
                  <c:v>水道</c:v>
                </c:pt>
                <c:pt idx="4">
                  <c:v>自動車燃料</c:v>
                </c:pt>
              </c:strCache>
            </c:strRef>
          </c:cat>
          <c:val>
            <c:numRef>
              <c:f>(今年!$T$10,今年!$T$16,今年!$T$19,今年!$T$22,今年!$T$25)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358279485515317E-3"/>
          <c:y val="0.83510531238051977"/>
          <c:w val="0.99752834410289692"/>
          <c:h val="0.13409757591973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CO</a:t>
            </a:r>
            <a:r>
              <a:rPr lang="en-US" altLang="ja-JP" sz="1000" baseline="-25000">
                <a:latin typeface="メイリオ" panose="020B0604030504040204" pitchFamily="50" charset="-128"/>
                <a:ea typeface="メイリオ" panose="020B0604030504040204" pitchFamily="50" charset="-128"/>
              </a:rPr>
              <a:t>2</a:t>
            </a: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排出量（月ごと）</a:t>
            </a:r>
          </a:p>
        </c:rich>
      </c:tx>
      <c:layout>
        <c:manualLayout>
          <c:xMode val="edge"/>
          <c:yMode val="edge"/>
          <c:x val="0.4356975672784655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230218634458548"/>
          <c:y val="6.8518518518518506E-2"/>
          <c:w val="0.85174090583848339"/>
          <c:h val="0.686211335810315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今年!$C$8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今年!$H$7:$S$7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今年!$H$10:$S$10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今年!$C$14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今年!$H$7:$S$7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今年!$H$16:$S$16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今年!$C$17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今年!$H$7:$S$7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今年!$H$19:$S$19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今年!$C$20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今年!$H$7:$S$7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今年!$H$22:$S$22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今年!$C$23</c:f>
              <c:strCache>
                <c:ptCount val="1"/>
                <c:pt idx="0">
                  <c:v>自動車燃料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今年!$H$7:$S$7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今年!$H$25:$S$25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562160"/>
        <c:axId val="438562552"/>
      </c:barChart>
      <c:lineChart>
        <c:grouping val="standard"/>
        <c:varyColors val="0"/>
        <c:ser>
          <c:idx val="5"/>
          <c:order val="5"/>
          <c:tx>
            <c:v>実質排出量</c:v>
          </c:tx>
          <c:spPr>
            <a:ln w="28575" cap="rnd">
              <a:solidFill>
                <a:srgbClr val="FF9900"/>
              </a:solidFill>
              <a:round/>
            </a:ln>
            <a:effectLst/>
          </c:spPr>
          <c:marker>
            <c:symbol val="none"/>
          </c:marker>
          <c:val>
            <c:numRef>
              <c:f>今年!$H$27:$S$27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62160"/>
        <c:axId val="438562552"/>
      </c:lineChart>
      <c:catAx>
        <c:axId val="43856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8562552"/>
        <c:crosses val="autoZero"/>
        <c:auto val="1"/>
        <c:lblAlgn val="ctr"/>
        <c:lblOffset val="100"/>
        <c:noMultiLvlLbl val="0"/>
      </c:catAx>
      <c:valAx>
        <c:axId val="438562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900" b="0" i="0" baseline="0">
                    <a:effectLst/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CO</a:t>
                </a:r>
                <a:r>
                  <a:rPr lang="en-US" altLang="ja-JP" sz="900" b="0" i="0" baseline="-25000">
                    <a:effectLst/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2</a:t>
                </a:r>
                <a:r>
                  <a:rPr lang="ja-JP" altLang="ja-JP" sz="900" b="0" i="0" baseline="0">
                    <a:effectLst/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排出量</a:t>
                </a:r>
                <a:r>
                  <a:rPr lang="en-US" altLang="ja-JP" sz="900" b="0" i="0" baseline="0">
                    <a:effectLst/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(kg)</a:t>
                </a:r>
                <a:endParaRPr lang="ja-JP" altLang="ja-JP" sz="900">
                  <a:effectLst/>
                  <a:latin typeface="メイリオ" panose="020B0604030504040204" pitchFamily="50" charset="-128"/>
                  <a:ea typeface="メイリオ" panose="020B0604030504040204" pitchFamily="50" charset="-12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856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10115673368564"/>
          <c:y val="0.86028498598064529"/>
          <c:w val="0.85989885012429434"/>
          <c:h val="7.505773429406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家庭部門（電気・ガス・水道）の</a:t>
            </a:r>
            <a:r>
              <a:rPr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CO</a:t>
            </a:r>
            <a:r>
              <a:rPr lang="en-US" altLang="ja-JP" sz="1000" baseline="-25000">
                <a:latin typeface="メイリオ" panose="020B0604030504040204" pitchFamily="50" charset="-128"/>
                <a:ea typeface="メイリオ" panose="020B0604030504040204" pitchFamily="50" charset="-128"/>
              </a:rPr>
              <a:t>2</a:t>
            </a: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排出量（月ごと）と目標値</a:t>
            </a:r>
          </a:p>
        </c:rich>
      </c:tx>
      <c:layout>
        <c:manualLayout>
          <c:xMode val="edge"/>
          <c:yMode val="edge"/>
          <c:x val="0.1779317349552862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230218634458548"/>
          <c:y val="6.8518518518518506E-2"/>
          <c:w val="0.85174090583848339"/>
          <c:h val="0.686211335810315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今年!$C$8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今年!$H$7:$S$7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今年!$H$10:$S$10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今年!$C$14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今年!$H$7:$S$7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今年!$H$16:$S$16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今年!$C$17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今年!$H$7:$S$7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今年!$H$19:$S$19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563728"/>
        <c:axId val="438564120"/>
      </c:barChart>
      <c:lineChart>
        <c:grouping val="standard"/>
        <c:varyColors val="0"/>
        <c:ser>
          <c:idx val="5"/>
          <c:order val="3"/>
          <c:tx>
            <c:v>目標(三原市平均)</c:v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今年!$H$7:$S$7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今年!$H$31:$S$31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4"/>
          <c:tx>
            <c:v>2030目標(46%)削減</c:v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今年!$H$32:$S$32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63728"/>
        <c:axId val="438564120"/>
      </c:lineChart>
      <c:catAx>
        <c:axId val="43856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8564120"/>
        <c:crosses val="autoZero"/>
        <c:auto val="1"/>
        <c:lblAlgn val="ctr"/>
        <c:lblOffset val="100"/>
        <c:noMultiLvlLbl val="0"/>
      </c:catAx>
      <c:valAx>
        <c:axId val="43856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900" b="0" i="0" baseline="0">
                    <a:effectLst/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CO</a:t>
                </a:r>
                <a:r>
                  <a:rPr lang="en-US" altLang="ja-JP" sz="900" b="0" i="0" baseline="-25000">
                    <a:effectLst/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2</a:t>
                </a:r>
                <a:r>
                  <a:rPr lang="ja-JP" altLang="ja-JP" sz="900" b="0" i="0" baseline="0">
                    <a:effectLst/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排出量</a:t>
                </a:r>
                <a:r>
                  <a:rPr lang="en-US" altLang="ja-JP" sz="900" b="0" i="0" baseline="0">
                    <a:effectLst/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(kg)</a:t>
                </a:r>
                <a:endParaRPr lang="ja-JP" altLang="ja-JP" sz="900">
                  <a:effectLst/>
                  <a:latin typeface="メイリオ" panose="020B0604030504040204" pitchFamily="50" charset="-128"/>
                  <a:ea typeface="メイリオ" panose="020B0604030504040204" pitchFamily="50" charset="-12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856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32258728449725"/>
          <c:y val="0.86028498598064529"/>
          <c:w val="0.89585972010628145"/>
          <c:h val="0.139715136195947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 sz="900">
                <a:latin typeface="メイリオ" panose="020B0604030504040204" pitchFamily="50" charset="-128"/>
                <a:ea typeface="メイリオ" panose="020B0604030504040204" pitchFamily="50" charset="-128"/>
              </a:rPr>
              <a:t>年間排出量内訳</a:t>
            </a:r>
            <a:r>
              <a:rPr lang="en-US" altLang="ja-JP" sz="900">
                <a:latin typeface="メイリオ" panose="020B0604030504040204" pitchFamily="50" charset="-128"/>
                <a:ea typeface="メイリオ" panose="020B0604030504040204" pitchFamily="50" charset="-128"/>
              </a:rPr>
              <a:t>(</a:t>
            </a:r>
            <a:r>
              <a:rPr lang="ja-JP" altLang="en-US" sz="900">
                <a:latin typeface="メイリオ" panose="020B0604030504040204" pitchFamily="50" charset="-128"/>
                <a:ea typeface="メイリオ" panose="020B0604030504040204" pitchFamily="50" charset="-128"/>
              </a:rPr>
              <a:t>売電除く</a:t>
            </a:r>
            <a:r>
              <a:rPr lang="en-US" altLang="ja-JP" sz="900">
                <a:latin typeface="メイリオ" panose="020B0604030504040204" pitchFamily="50" charset="-128"/>
                <a:ea typeface="メイリオ" panose="020B0604030504040204" pitchFamily="50" charset="-128"/>
              </a:rPr>
              <a:t>)</a:t>
            </a:r>
            <a:endParaRPr lang="ja-JP" altLang="en-US" sz="900">
              <a:latin typeface="メイリオ" panose="020B0604030504040204" pitchFamily="50" charset="-128"/>
              <a:ea typeface="メイリオ" panose="020B0604030504040204" pitchFamily="50" charset="-128"/>
            </a:endParaRPr>
          </a:p>
        </c:rich>
      </c:tx>
      <c:layout>
        <c:manualLayout>
          <c:xMode val="edge"/>
          <c:yMode val="edge"/>
          <c:x val="0.13319270521990886"/>
          <c:y val="1.34482776488815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630803150106577"/>
          <c:y val="0.19106922550642741"/>
          <c:w val="0.72341794240629564"/>
          <c:h val="0.568841791483887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22694231984898541"/>
                  <c:y val="-3.4497482598663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729517755198297E-2"/>
                  <c:y val="-1.13535908918701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6223891587905914"/>
                  <c:y val="-3.409893600633927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418525693999853"/>
                      <c:h val="0.10473058770141563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60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(昨年!$C$8,昨年!$C$14,昨年!$C$17,昨年!$C$20,昨年!$C$23)</c:f>
              <c:strCache>
                <c:ptCount val="5"/>
                <c:pt idx="0">
                  <c:v>電気</c:v>
                </c:pt>
                <c:pt idx="1">
                  <c:v>ガス</c:v>
                </c:pt>
                <c:pt idx="2">
                  <c:v>灯油</c:v>
                </c:pt>
                <c:pt idx="3">
                  <c:v>水道</c:v>
                </c:pt>
                <c:pt idx="4">
                  <c:v>自動車燃料</c:v>
                </c:pt>
              </c:strCache>
            </c:strRef>
          </c:cat>
          <c:val>
            <c:numRef>
              <c:f>(昨年!$T$10,昨年!$T$16,昨年!$T$19,昨年!$T$22,昨年!$T$25)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358279485515317E-3"/>
          <c:y val="0.83510531238051977"/>
          <c:w val="0.99752834410289692"/>
          <c:h val="0.13409757591973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CO</a:t>
            </a:r>
            <a:r>
              <a:rPr lang="en-US" altLang="ja-JP" sz="1000" baseline="-25000">
                <a:latin typeface="メイリオ" panose="020B0604030504040204" pitchFamily="50" charset="-128"/>
                <a:ea typeface="メイリオ" panose="020B0604030504040204" pitchFamily="50" charset="-128"/>
              </a:rPr>
              <a:t>2</a:t>
            </a: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排出量（月ごと）</a:t>
            </a:r>
          </a:p>
        </c:rich>
      </c:tx>
      <c:layout>
        <c:manualLayout>
          <c:xMode val="edge"/>
          <c:yMode val="edge"/>
          <c:x val="0.4356975672784655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230218634458548"/>
          <c:y val="6.8518518518518506E-2"/>
          <c:w val="0.85174090583848339"/>
          <c:h val="0.686211335810315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昨年!$C$8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今年!$H$7:$S$7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昨年!$H$10:$S$10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昨年!$C$14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今年!$H$7:$S$7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昨年!$H$16:$S$16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昨年!$C$17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今年!$H$7:$S$7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昨年!$H$19:$S$19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昨年!$C$20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今年!$H$7:$S$7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昨年!$H$22:$S$22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昨年!$C$23</c:f>
              <c:strCache>
                <c:ptCount val="1"/>
                <c:pt idx="0">
                  <c:v>自動車燃料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今年!$H$7:$S$7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昨年!$H$25:$S$25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0315112"/>
        <c:axId val="440317072"/>
      </c:barChart>
      <c:lineChart>
        <c:grouping val="standard"/>
        <c:varyColors val="0"/>
        <c:ser>
          <c:idx val="5"/>
          <c:order val="5"/>
          <c:tx>
            <c:v>実質排出量</c:v>
          </c:tx>
          <c:spPr>
            <a:ln w="28575" cap="rnd">
              <a:solidFill>
                <a:srgbClr val="FF9900"/>
              </a:solidFill>
              <a:round/>
            </a:ln>
            <a:effectLst/>
          </c:spPr>
          <c:marker>
            <c:symbol val="none"/>
          </c:marker>
          <c:val>
            <c:numRef>
              <c:f>昨年!$H$27:$S$27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15112"/>
        <c:axId val="440317072"/>
      </c:lineChart>
      <c:catAx>
        <c:axId val="440315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0317072"/>
        <c:crosses val="autoZero"/>
        <c:auto val="1"/>
        <c:lblAlgn val="ctr"/>
        <c:lblOffset val="100"/>
        <c:noMultiLvlLbl val="0"/>
      </c:catAx>
      <c:valAx>
        <c:axId val="44031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900" b="0" i="0" baseline="0">
                    <a:effectLst/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CO</a:t>
                </a:r>
                <a:r>
                  <a:rPr lang="en-US" altLang="ja-JP" sz="900" b="0" i="0" baseline="-25000">
                    <a:effectLst/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2</a:t>
                </a:r>
                <a:r>
                  <a:rPr lang="ja-JP" altLang="ja-JP" sz="900" b="0" i="0" baseline="0">
                    <a:effectLst/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排出量</a:t>
                </a:r>
                <a:r>
                  <a:rPr lang="en-US" altLang="ja-JP" sz="900" b="0" i="0" baseline="0">
                    <a:effectLst/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(kg)</a:t>
                </a:r>
                <a:endParaRPr lang="ja-JP" altLang="ja-JP" sz="900">
                  <a:effectLst/>
                  <a:latin typeface="メイリオ" panose="020B0604030504040204" pitchFamily="50" charset="-128"/>
                  <a:ea typeface="メイリオ" panose="020B0604030504040204" pitchFamily="50" charset="-12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0315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10115673368564"/>
          <c:y val="0.86028498598064529"/>
          <c:w val="0.85989885012429434"/>
          <c:h val="7.505773429406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家庭部門（電気・ガス・水道）の</a:t>
            </a:r>
            <a:r>
              <a:rPr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CO</a:t>
            </a:r>
            <a:r>
              <a:rPr lang="en-US" altLang="ja-JP" sz="1000" baseline="-25000">
                <a:latin typeface="メイリオ" panose="020B0604030504040204" pitchFamily="50" charset="-128"/>
                <a:ea typeface="メイリオ" panose="020B0604030504040204" pitchFamily="50" charset="-128"/>
              </a:rPr>
              <a:t>2</a:t>
            </a: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月別排出（月ごと）と目標値</a:t>
            </a:r>
          </a:p>
        </c:rich>
      </c:tx>
      <c:layout>
        <c:manualLayout>
          <c:xMode val="edge"/>
          <c:yMode val="edge"/>
          <c:x val="0.16971803374557248"/>
          <c:y val="1.50053596899916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230218634458548"/>
          <c:y val="6.8518518518518506E-2"/>
          <c:w val="0.85174090583848339"/>
          <c:h val="0.686211335810315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昨年!$C$8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昨年!$H$7:$S$7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昨年!$H$10:$S$10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昨年!$C$14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昨年!$H$7:$S$7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昨年!$H$16:$S$16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昨年!$C$17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昨年!$H$7:$S$7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昨年!$H$19:$S$19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0319032"/>
        <c:axId val="440321776"/>
      </c:barChart>
      <c:lineChart>
        <c:grouping val="standard"/>
        <c:varyColors val="0"/>
        <c:ser>
          <c:idx val="5"/>
          <c:order val="3"/>
          <c:tx>
            <c:v>目標(三原市平均)</c:v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今年!$H$7:$S$7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昨年!$H$31:$S$31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4"/>
          <c:tx>
            <c:v>2030目標(46%)削減</c:v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昨年!$H$32:$S$32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19032"/>
        <c:axId val="440321776"/>
      </c:lineChart>
      <c:catAx>
        <c:axId val="44031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0321776"/>
        <c:crosses val="autoZero"/>
        <c:auto val="1"/>
        <c:lblAlgn val="ctr"/>
        <c:lblOffset val="100"/>
        <c:noMultiLvlLbl val="0"/>
      </c:catAx>
      <c:valAx>
        <c:axId val="44032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900" b="0" i="0" baseline="0">
                    <a:effectLst/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CO</a:t>
                </a:r>
                <a:r>
                  <a:rPr lang="en-US" altLang="ja-JP" sz="900" b="0" i="0" baseline="-25000">
                    <a:effectLst/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2</a:t>
                </a:r>
                <a:r>
                  <a:rPr lang="ja-JP" altLang="ja-JP" sz="900" b="0" i="0" baseline="0">
                    <a:effectLst/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排出量</a:t>
                </a:r>
                <a:r>
                  <a:rPr lang="en-US" altLang="ja-JP" sz="900" b="0" i="0" baseline="0">
                    <a:effectLst/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(kg)</a:t>
                </a:r>
                <a:endParaRPr lang="ja-JP" altLang="ja-JP" sz="900">
                  <a:effectLst/>
                  <a:latin typeface="メイリオ" panose="020B0604030504040204" pitchFamily="50" charset="-128"/>
                  <a:ea typeface="メイリオ" panose="020B0604030504040204" pitchFamily="50" charset="-12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031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32258728449725"/>
          <c:y val="0.86028498598064529"/>
          <c:w val="0.89585972010628145"/>
          <c:h val="0.139715136195947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checked="Checked" firstButton="1" fmlaLink="D25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checked="Checked" firstButton="1" fmlaLink="D25" lockText="1" noThreeD="1"/>
</file>

<file path=xl/ctrlProps/ctrlProp14.xml><?xml version="1.0" encoding="utf-8"?>
<formControlPr xmlns="http://schemas.microsoft.com/office/spreadsheetml/2009/9/main" objectType="Radio" checked="Checked" firstButton="1" fmlaLink="D16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fmlaLink="D16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6.png"/><Relationship Id="rId7" Type="http://schemas.openxmlformats.org/officeDocument/2006/relationships/image" Target="../media/image9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8.png"/><Relationship Id="rId11" Type="http://schemas.openxmlformats.org/officeDocument/2006/relationships/image" Target="../media/image13.emf"/><Relationship Id="rId5" Type="http://schemas.openxmlformats.org/officeDocument/2006/relationships/image" Target="../media/image7.png"/><Relationship Id="rId10" Type="http://schemas.openxmlformats.org/officeDocument/2006/relationships/image" Target="../media/image12.emf"/><Relationship Id="rId4" Type="http://schemas.openxmlformats.org/officeDocument/2006/relationships/chart" Target="../charts/chart3.xml"/><Relationship Id="rId9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6.png"/><Relationship Id="rId7" Type="http://schemas.openxmlformats.org/officeDocument/2006/relationships/image" Target="../media/image9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10" Type="http://schemas.openxmlformats.org/officeDocument/2006/relationships/image" Target="../media/image13.emf"/><Relationship Id="rId4" Type="http://schemas.openxmlformats.org/officeDocument/2006/relationships/chart" Target="../charts/chart6.xml"/><Relationship Id="rId9" Type="http://schemas.openxmlformats.org/officeDocument/2006/relationships/image" Target="../media/image1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435428</xdr:colOff>
      <xdr:row>7</xdr:row>
      <xdr:rowOff>38101</xdr:rowOff>
    </xdr:from>
    <xdr:to>
      <xdr:col>24</xdr:col>
      <xdr:colOff>564968</xdr:colOff>
      <xdr:row>63</xdr:row>
      <xdr:rowOff>35923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3828" y="1442358"/>
          <a:ext cx="12321540" cy="9185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468084</xdr:colOff>
      <xdr:row>0</xdr:row>
      <xdr:rowOff>152398</xdr:rowOff>
    </xdr:from>
    <xdr:to>
      <xdr:col>25</xdr:col>
      <xdr:colOff>163285</xdr:colOff>
      <xdr:row>7</xdr:row>
      <xdr:rowOff>54429</xdr:rowOff>
    </xdr:to>
    <xdr:sp macro="" textlink="">
      <xdr:nvSpPr>
        <xdr:cNvPr id="4" name="四角形吹き出し 3"/>
        <xdr:cNvSpPr/>
      </xdr:nvSpPr>
      <xdr:spPr>
        <a:xfrm>
          <a:off x="12660084" y="152398"/>
          <a:ext cx="2743201" cy="1306288"/>
        </a:xfrm>
        <a:prstGeom prst="wedgeRectCallout">
          <a:avLst>
            <a:gd name="adj1" fmla="val -20776"/>
            <a:gd name="adj2" fmla="val 6066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0">
              <a:latin typeface="メイリオ" panose="020B0604030504040204" pitchFamily="50" charset="-128"/>
              <a:ea typeface="メイリオ" panose="020B0604030504040204" pitchFamily="50" charset="-128"/>
            </a:rPr>
            <a:t>Excel</a:t>
          </a:r>
          <a:r>
            <a:rPr kumimoji="1" lang="ja-JP" altLang="en-US" sz="1050" b="0">
              <a:latin typeface="メイリオ" panose="020B0604030504040204" pitchFamily="50" charset="-128"/>
              <a:ea typeface="メイリオ" panose="020B0604030504040204" pitchFamily="50" charset="-128"/>
            </a:rPr>
            <a:t>ファイル以外で持参・郵送で</a:t>
          </a:r>
          <a:endParaRPr kumimoji="1" lang="en-US" altLang="ja-JP" sz="1050" b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50" b="0">
              <a:latin typeface="メイリオ" panose="020B0604030504040204" pitchFamily="50" charset="-128"/>
              <a:ea typeface="メイリオ" panose="020B0604030504040204" pitchFamily="50" charset="-128"/>
            </a:rPr>
            <a:t>提出される場合は黄色塗りつぶし部分に</a:t>
          </a:r>
          <a:endParaRPr kumimoji="1" lang="en-US" altLang="ja-JP" sz="1050" b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入力してください</a:t>
          </a:r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その他の場合は記入不要です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。</a:t>
          </a:r>
        </a:p>
      </xdr:txBody>
    </xdr:sp>
    <xdr:clientData/>
  </xdr:twoCellAnchor>
  <xdr:twoCellAnchor>
    <xdr:from>
      <xdr:col>11</xdr:col>
      <xdr:colOff>424542</xdr:colOff>
      <xdr:row>2</xdr:row>
      <xdr:rowOff>28302</xdr:rowOff>
    </xdr:from>
    <xdr:to>
      <xdr:col>15</xdr:col>
      <xdr:colOff>359228</xdr:colOff>
      <xdr:row>6</xdr:row>
      <xdr:rowOff>141512</xdr:rowOff>
    </xdr:to>
    <xdr:sp macro="" textlink="">
      <xdr:nvSpPr>
        <xdr:cNvPr id="5" name="四角形吹き出し 4"/>
        <xdr:cNvSpPr/>
      </xdr:nvSpPr>
      <xdr:spPr>
        <a:xfrm>
          <a:off x="7130142" y="441959"/>
          <a:ext cx="2373086" cy="896982"/>
        </a:xfrm>
        <a:prstGeom prst="wedgeRectCallout">
          <a:avLst>
            <a:gd name="adj1" fmla="val 36979"/>
            <a:gd name="adj2" fmla="val 7933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latin typeface="メイリオ" panose="020B0604030504040204" pitchFamily="50" charset="-128"/>
              <a:ea typeface="メイリオ" panose="020B0604030504040204" pitchFamily="50" charset="-128"/>
            </a:rPr>
            <a:t>世帯人数を記入してください。</a:t>
          </a:r>
          <a:endParaRPr kumimoji="1" lang="en-US" altLang="ja-JP" sz="1000" b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 b="0">
              <a:latin typeface="メイリオ" panose="020B0604030504040204" pitchFamily="50" charset="-128"/>
              <a:ea typeface="メイリオ" panose="020B0604030504040204" pitchFamily="50" charset="-128"/>
            </a:rPr>
            <a:t>三原市の世帯の月当たりの平均排出と</a:t>
          </a:r>
          <a:endParaRPr kumimoji="1" lang="en-US" altLang="ja-JP" sz="1000" b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000" b="0">
              <a:latin typeface="メイリオ" panose="020B0604030504040204" pitchFamily="50" charset="-128"/>
              <a:ea typeface="メイリオ" panose="020B0604030504040204" pitchFamily="50" charset="-128"/>
            </a:rPr>
            <a:t>2030</a:t>
          </a:r>
          <a:r>
            <a:rPr kumimoji="1" lang="ja-JP" altLang="en-US" sz="1000" b="0">
              <a:latin typeface="メイリオ" panose="020B0604030504040204" pitchFamily="50" charset="-128"/>
              <a:ea typeface="メイリオ" panose="020B0604030504040204" pitchFamily="50" charset="-128"/>
            </a:rPr>
            <a:t>年の目標排出量を表示します。</a:t>
          </a:r>
          <a:endParaRPr kumimoji="1" lang="en-US" altLang="ja-JP" sz="1000" b="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239485</xdr:colOff>
      <xdr:row>18</xdr:row>
      <xdr:rowOff>10887</xdr:rowOff>
    </xdr:from>
    <xdr:to>
      <xdr:col>4</xdr:col>
      <xdr:colOff>380998</xdr:colOff>
      <xdr:row>27</xdr:row>
      <xdr:rowOff>10886</xdr:rowOff>
    </xdr:to>
    <xdr:sp macro="" textlink="">
      <xdr:nvSpPr>
        <xdr:cNvPr id="7" name="四角形吹き出し 6"/>
        <xdr:cNvSpPr/>
      </xdr:nvSpPr>
      <xdr:spPr>
        <a:xfrm>
          <a:off x="239485" y="3254830"/>
          <a:ext cx="2579913" cy="1469570"/>
        </a:xfrm>
        <a:prstGeom prst="wedgeRectCallout">
          <a:avLst>
            <a:gd name="adj1" fmla="val 70623"/>
            <a:gd name="adj2" fmla="val 2611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ガス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都市ガス・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LP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ガスを選択してください。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CO2 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排出係数はで自動的に変わります。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オール電化等で使用しない場合は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使用量を”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0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”としてください。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250371</xdr:colOff>
      <xdr:row>32</xdr:row>
      <xdr:rowOff>32655</xdr:rowOff>
    </xdr:from>
    <xdr:to>
      <xdr:col>4</xdr:col>
      <xdr:colOff>391884</xdr:colOff>
      <xdr:row>35</xdr:row>
      <xdr:rowOff>119742</xdr:rowOff>
    </xdr:to>
    <xdr:sp macro="" textlink="">
      <xdr:nvSpPr>
        <xdr:cNvPr id="8" name="四角形吹き出し 7"/>
        <xdr:cNvSpPr/>
      </xdr:nvSpPr>
      <xdr:spPr>
        <a:xfrm>
          <a:off x="250371" y="6052455"/>
          <a:ext cx="2579913" cy="576944"/>
        </a:xfrm>
        <a:prstGeom prst="wedgeRectCallout">
          <a:avLst>
            <a:gd name="adj1" fmla="val 69779"/>
            <a:gd name="adj2" fmla="val 3489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自動車燃料の種類を選択してください。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CO2 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排出係数はで自動的に変わります。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87084</xdr:colOff>
      <xdr:row>37</xdr:row>
      <xdr:rowOff>108857</xdr:rowOff>
    </xdr:from>
    <xdr:to>
      <xdr:col>5</xdr:col>
      <xdr:colOff>326570</xdr:colOff>
      <xdr:row>43</xdr:row>
      <xdr:rowOff>87086</xdr:rowOff>
    </xdr:to>
    <xdr:sp macro="" textlink="">
      <xdr:nvSpPr>
        <xdr:cNvPr id="9" name="四角形吹き出し 8"/>
        <xdr:cNvSpPr/>
      </xdr:nvSpPr>
      <xdr:spPr>
        <a:xfrm>
          <a:off x="87084" y="6455228"/>
          <a:ext cx="3287486" cy="957944"/>
        </a:xfrm>
        <a:prstGeom prst="wedgeRectCallout">
          <a:avLst>
            <a:gd name="adj1" fmla="val 58937"/>
            <a:gd name="adj2" fmla="val -3894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料金・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CO2(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実質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排出量は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電気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)+(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ガス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)+(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灯油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)+(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水道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)+(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自動車燃料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en-US" altLang="ja-JP" sz="1000" b="1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</a:t>
          </a:r>
          <a:r>
            <a:rPr kumimoji="1" lang="en-US" altLang="ja-JP" sz="10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10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売電</a:t>
          </a:r>
          <a:r>
            <a:rPr kumimoji="1" lang="en-US" altLang="ja-JP" sz="10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</a:p>
        <a:p>
          <a:pPr algn="l"/>
          <a:r>
            <a:rPr kumimoji="1" lang="ja-JP" altLang="en-US" sz="10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で算出しています。</a:t>
          </a:r>
          <a:endParaRPr kumimoji="1" lang="en-US" altLang="ja-JP" sz="1000">
            <a:solidFill>
              <a:srgbClr val="0000FF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76200</xdr:colOff>
      <xdr:row>49</xdr:row>
      <xdr:rowOff>76200</xdr:rowOff>
    </xdr:from>
    <xdr:to>
      <xdr:col>4</xdr:col>
      <xdr:colOff>250371</xdr:colOff>
      <xdr:row>55</xdr:row>
      <xdr:rowOff>97971</xdr:rowOff>
    </xdr:to>
    <xdr:sp macro="" textlink="">
      <xdr:nvSpPr>
        <xdr:cNvPr id="10" name="四角形吹き出し 9"/>
        <xdr:cNvSpPr/>
      </xdr:nvSpPr>
      <xdr:spPr>
        <a:xfrm>
          <a:off x="76200" y="8382000"/>
          <a:ext cx="2612571" cy="1001485"/>
        </a:xfrm>
        <a:prstGeom prst="wedgeRectCallout">
          <a:avLst>
            <a:gd name="adj1" fmla="val 59116"/>
            <a:gd name="adj2" fmla="val -1757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実質排出量は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電気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)+(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ガス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)+(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水道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)+(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灯油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)+(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自動車燃料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en-US" altLang="ja-JP" sz="1000" b="1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</a:t>
          </a:r>
          <a:r>
            <a:rPr kumimoji="1" lang="en-US" altLang="ja-JP" sz="10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10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売電</a:t>
          </a:r>
          <a:r>
            <a:rPr kumimoji="1" lang="en-US" altLang="ja-JP" sz="10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00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で算出しています。</a:t>
          </a:r>
          <a:endParaRPr kumimoji="1" lang="en-US" altLang="ja-JP" sz="1000">
            <a:solidFill>
              <a:srgbClr val="0000FF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13</xdr:col>
      <xdr:colOff>315689</xdr:colOff>
      <xdr:row>65</xdr:row>
      <xdr:rowOff>65317</xdr:rowOff>
    </xdr:from>
    <xdr:to>
      <xdr:col>17</xdr:col>
      <xdr:colOff>65315</xdr:colOff>
      <xdr:row>69</xdr:row>
      <xdr:rowOff>65316</xdr:rowOff>
    </xdr:to>
    <xdr:sp macro="" textlink="">
      <xdr:nvSpPr>
        <xdr:cNvPr id="11" name="四角形吹き出し 10"/>
        <xdr:cNvSpPr/>
      </xdr:nvSpPr>
      <xdr:spPr>
        <a:xfrm>
          <a:off x="8240489" y="10983688"/>
          <a:ext cx="2188026" cy="653142"/>
        </a:xfrm>
        <a:prstGeom prst="wedgeRectCallout">
          <a:avLst>
            <a:gd name="adj1" fmla="val -14351"/>
            <a:gd name="adj2" fmla="val -9250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売電を含まない総排出量の割合を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表示しています。</a:t>
          </a:r>
          <a:endParaRPr kumimoji="1" lang="en-US" altLang="ja-JP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16</xdr:col>
      <xdr:colOff>491836</xdr:colOff>
      <xdr:row>17</xdr:row>
      <xdr:rowOff>56409</xdr:rowOff>
    </xdr:from>
    <xdr:to>
      <xdr:col>22</xdr:col>
      <xdr:colOff>555171</xdr:colOff>
      <xdr:row>23</xdr:row>
      <xdr:rowOff>65315</xdr:rowOff>
    </xdr:to>
    <xdr:sp macro="" textlink="">
      <xdr:nvSpPr>
        <xdr:cNvPr id="32" name="四角形吹き出し 31"/>
        <xdr:cNvSpPr/>
      </xdr:nvSpPr>
      <xdr:spPr>
        <a:xfrm>
          <a:off x="10245436" y="3137066"/>
          <a:ext cx="3720935" cy="988620"/>
        </a:xfrm>
        <a:prstGeom prst="wedgeRectCallout">
          <a:avLst>
            <a:gd name="adj1" fmla="val -70346"/>
            <a:gd name="adj2" fmla="val -3476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</a:rPr>
            <a:t>黄色塗りつぶし部分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にデータを入力してください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使用していない項目や不明の部分は空欄で構いません。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初回使用時に</a:t>
          </a:r>
          <a:r>
            <a:rPr kumimoji="1" lang="ja-JP" altLang="en-US" sz="1000" b="1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黄色塗りつぶし部分の値を削除してください</a:t>
          </a:r>
        </a:p>
      </xdr:txBody>
    </xdr:sp>
    <xdr:clientData/>
  </xdr:twoCellAnchor>
  <xdr:twoCellAnchor>
    <xdr:from>
      <xdr:col>25</xdr:col>
      <xdr:colOff>475703</xdr:colOff>
      <xdr:row>52</xdr:row>
      <xdr:rowOff>69667</xdr:rowOff>
    </xdr:from>
    <xdr:to>
      <xdr:col>27</xdr:col>
      <xdr:colOff>457201</xdr:colOff>
      <xdr:row>58</xdr:row>
      <xdr:rowOff>21771</xdr:rowOff>
    </xdr:to>
    <xdr:sp macro="" textlink="">
      <xdr:nvSpPr>
        <xdr:cNvPr id="33" name="四角形吹き出し 32"/>
        <xdr:cNvSpPr/>
      </xdr:nvSpPr>
      <xdr:spPr>
        <a:xfrm>
          <a:off x="15715703" y="8865324"/>
          <a:ext cx="1200698" cy="931818"/>
        </a:xfrm>
        <a:prstGeom prst="wedgeRectCallout">
          <a:avLst>
            <a:gd name="adj1" fmla="val -93207"/>
            <a:gd name="adj2" fmla="val -462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 b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世帯人数における</a:t>
          </a:r>
          <a:endParaRPr kumimoji="1" lang="en-US" altLang="ja-JP" sz="1000" b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000" b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2030</a:t>
          </a:r>
          <a:r>
            <a:rPr kumimoji="1" lang="ja-JP" altLang="en-US" sz="1000" b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年の</a:t>
          </a:r>
          <a:endParaRPr kumimoji="1" lang="en-US" altLang="ja-JP" sz="1000" b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 b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目標排出量</a:t>
          </a:r>
          <a:endParaRPr kumimoji="1" lang="en-US" altLang="ja-JP" sz="1000" b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25</xdr:col>
      <xdr:colOff>562791</xdr:colOff>
      <xdr:row>46</xdr:row>
      <xdr:rowOff>43545</xdr:rowOff>
    </xdr:from>
    <xdr:to>
      <xdr:col>27</xdr:col>
      <xdr:colOff>566057</xdr:colOff>
      <xdr:row>50</xdr:row>
      <xdr:rowOff>21774</xdr:rowOff>
    </xdr:to>
    <xdr:sp macro="" textlink="">
      <xdr:nvSpPr>
        <xdr:cNvPr id="35" name="四角形吹き出し 34"/>
        <xdr:cNvSpPr/>
      </xdr:nvSpPr>
      <xdr:spPr>
        <a:xfrm>
          <a:off x="15802791" y="7859488"/>
          <a:ext cx="1222466" cy="631372"/>
        </a:xfrm>
        <a:prstGeom prst="wedgeRectCallout">
          <a:avLst>
            <a:gd name="adj1" fmla="val -100656"/>
            <a:gd name="adj2" fmla="val 11848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 b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世帯人数における</a:t>
          </a:r>
          <a:endParaRPr kumimoji="1" lang="en-US" altLang="ja-JP" sz="1000" b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 b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平均排出量</a:t>
          </a:r>
          <a:endParaRPr kumimoji="1" lang="en-US" altLang="ja-JP" sz="1000" b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25</xdr:col>
      <xdr:colOff>119745</xdr:colOff>
      <xdr:row>39</xdr:row>
      <xdr:rowOff>10887</xdr:rowOff>
    </xdr:from>
    <xdr:to>
      <xdr:col>30</xdr:col>
      <xdr:colOff>468087</xdr:colOff>
      <xdr:row>42</xdr:row>
      <xdr:rowOff>152402</xdr:rowOff>
    </xdr:to>
    <xdr:sp macro="" textlink="">
      <xdr:nvSpPr>
        <xdr:cNvPr id="19" name="四角形吹き出し 18"/>
        <xdr:cNvSpPr/>
      </xdr:nvSpPr>
      <xdr:spPr>
        <a:xfrm>
          <a:off x="15359745" y="6683830"/>
          <a:ext cx="3396342" cy="631372"/>
        </a:xfrm>
        <a:prstGeom prst="wedgeRectCallout">
          <a:avLst>
            <a:gd name="adj1" fmla="val -59991"/>
            <a:gd name="adj2" fmla="val 3917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=(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電気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)+(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ガス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)+(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水道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)+(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灯油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)+(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自動車燃料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kumimoji="1" lang="en-US" altLang="ja-JP" sz="1000" b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13</xdr:col>
      <xdr:colOff>261257</xdr:colOff>
      <xdr:row>33</xdr:row>
      <xdr:rowOff>152400</xdr:rowOff>
    </xdr:from>
    <xdr:to>
      <xdr:col>17</xdr:col>
      <xdr:colOff>370115</xdr:colOff>
      <xdr:row>40</xdr:row>
      <xdr:rowOff>76202</xdr:rowOff>
    </xdr:to>
    <xdr:sp macro="" textlink="">
      <xdr:nvSpPr>
        <xdr:cNvPr id="20" name="四角形吹き出し 19"/>
        <xdr:cNvSpPr/>
      </xdr:nvSpPr>
      <xdr:spPr>
        <a:xfrm>
          <a:off x="8186057" y="5845629"/>
          <a:ext cx="2547258" cy="1066802"/>
        </a:xfrm>
        <a:prstGeom prst="wedgeRectCallout">
          <a:avLst>
            <a:gd name="adj1" fmla="val 14223"/>
            <a:gd name="adj2" fmla="val 73014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実質排出量との差：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実質排出量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(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平均排出量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実質排出量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- (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目標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排出量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</a:p>
        <a:p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赤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：実質排出量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平均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目標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排出量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kumimoji="1" lang="en-US" altLang="ja-JP" sz="1000" b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17</xdr:col>
      <xdr:colOff>424543</xdr:colOff>
      <xdr:row>36</xdr:row>
      <xdr:rowOff>0</xdr:rowOff>
    </xdr:from>
    <xdr:to>
      <xdr:col>20</xdr:col>
      <xdr:colOff>555169</xdr:colOff>
      <xdr:row>40</xdr:row>
      <xdr:rowOff>76202</xdr:rowOff>
    </xdr:to>
    <xdr:sp macro="" textlink="">
      <xdr:nvSpPr>
        <xdr:cNvPr id="21" name="四角形吹き出し 20"/>
        <xdr:cNvSpPr/>
      </xdr:nvSpPr>
      <xdr:spPr>
        <a:xfrm>
          <a:off x="10787743" y="6183086"/>
          <a:ext cx="1959426" cy="729345"/>
        </a:xfrm>
        <a:prstGeom prst="wedgeRectCallout">
          <a:avLst>
            <a:gd name="adj1" fmla="val -18816"/>
            <a:gd name="adj2" fmla="val 81122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実質排出量との比：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実質排出量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(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平均排出量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実質排出量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 / (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目標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排出量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  <a:endParaRPr lang="ja-JP" altLang="ja-JP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endParaRPr kumimoji="1" lang="en-US" altLang="ja-JP" sz="1000" b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15</xdr:col>
      <xdr:colOff>402770</xdr:colOff>
      <xdr:row>1</xdr:row>
      <xdr:rowOff>54428</xdr:rowOff>
    </xdr:from>
    <xdr:to>
      <xdr:col>20</xdr:col>
      <xdr:colOff>370113</xdr:colOff>
      <xdr:row>7</xdr:row>
      <xdr:rowOff>4353</xdr:rowOff>
    </xdr:to>
    <xdr:sp macro="" textlink="">
      <xdr:nvSpPr>
        <xdr:cNvPr id="22" name="四角形吹き出し 21"/>
        <xdr:cNvSpPr/>
      </xdr:nvSpPr>
      <xdr:spPr>
        <a:xfrm>
          <a:off x="9546770" y="261257"/>
          <a:ext cx="3015343" cy="1147353"/>
        </a:xfrm>
        <a:prstGeom prst="wedgeRectCallout">
          <a:avLst>
            <a:gd name="adj1" fmla="val 16401"/>
            <a:gd name="adj2" fmla="val 6700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latin typeface="メイリオ" panose="020B0604030504040204" pitchFamily="50" charset="-128"/>
              <a:ea typeface="メイリオ" panose="020B0604030504040204" pitchFamily="50" charset="-128"/>
            </a:rPr>
            <a:t>データ入力月の</a:t>
          </a:r>
          <a:endParaRPr kumimoji="1" lang="en-US" altLang="ja-JP" sz="1000" b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 b="0">
              <a:latin typeface="メイリオ" panose="020B0604030504040204" pitchFamily="50" charset="-128"/>
              <a:ea typeface="メイリオ" panose="020B0604030504040204" pitchFamily="50" charset="-128"/>
            </a:rPr>
            <a:t>目標排出に対する排出量の割合を示します</a:t>
          </a:r>
          <a:endParaRPr kumimoji="1" lang="en-US" altLang="ja-JP" sz="1000" b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 b="0">
              <a:latin typeface="メイリオ" panose="020B0604030504040204" pitchFamily="50" charset="-128"/>
              <a:ea typeface="メイリオ" panose="020B0604030504040204" pitchFamily="50" charset="-128"/>
            </a:rPr>
            <a:t>実際の排出量</a:t>
          </a:r>
          <a:r>
            <a:rPr kumimoji="1" lang="en-US" altLang="ja-JP" sz="1000" b="0" baseline="0">
              <a:latin typeface="メイリオ" panose="020B0604030504040204" pitchFamily="50" charset="-128"/>
              <a:ea typeface="メイリオ" panose="020B0604030504040204" pitchFamily="50" charset="-128"/>
            </a:rPr>
            <a:t> / (</a:t>
          </a:r>
          <a:r>
            <a:rPr kumimoji="1" lang="ja-JP" altLang="en-US" sz="1000" b="0" baseline="0">
              <a:latin typeface="メイリオ" panose="020B0604030504040204" pitchFamily="50" charset="-128"/>
              <a:ea typeface="メイリオ" panose="020B0604030504040204" pitchFamily="50" charset="-128"/>
            </a:rPr>
            <a:t>目標排出量</a:t>
          </a:r>
          <a:r>
            <a:rPr kumimoji="1" lang="en-US" altLang="ja-JP" sz="1000" b="0" baseline="0">
              <a:latin typeface="メイリオ" panose="020B0604030504040204" pitchFamily="50" charset="-128"/>
              <a:ea typeface="メイリオ" panose="020B0604030504040204" pitchFamily="50" charset="-128"/>
            </a:rPr>
            <a:t>/12 x </a:t>
          </a:r>
          <a:r>
            <a:rPr kumimoji="1" lang="ja-JP" altLang="en-US" sz="1000" b="0" baseline="0">
              <a:latin typeface="メイリオ" panose="020B0604030504040204" pitchFamily="50" charset="-128"/>
              <a:ea typeface="メイリオ" panose="020B0604030504040204" pitchFamily="50" charset="-128"/>
            </a:rPr>
            <a:t>データ入力月</a:t>
          </a:r>
          <a:r>
            <a:rPr kumimoji="1" lang="en-US" altLang="ja-JP" sz="1000" b="0" baseline="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</a:p>
        <a:p>
          <a:pPr algn="l"/>
          <a:r>
            <a:rPr kumimoji="1" lang="ja-JP" altLang="en-US" sz="1000" b="0" baseline="0">
              <a:latin typeface="メイリオ" panose="020B0604030504040204" pitchFamily="50" charset="-128"/>
              <a:ea typeface="メイリオ" panose="020B0604030504040204" pitchFamily="50" charset="-128"/>
            </a:rPr>
            <a:t>この値でスマイルマークが変わります</a:t>
          </a:r>
          <a:endParaRPr kumimoji="1" lang="en-US" altLang="ja-JP" sz="1000" b="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16</xdr:col>
      <xdr:colOff>381000</xdr:colOff>
      <xdr:row>43</xdr:row>
      <xdr:rowOff>21770</xdr:rowOff>
    </xdr:from>
    <xdr:to>
      <xdr:col>24</xdr:col>
      <xdr:colOff>489857</xdr:colOff>
      <xdr:row>63</xdr:row>
      <xdr:rowOff>69243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34600" y="7347856"/>
          <a:ext cx="4985657" cy="3313187"/>
        </a:xfrm>
        <a:prstGeom prst="rect">
          <a:avLst/>
        </a:prstGeom>
      </xdr:spPr>
    </xdr:pic>
    <xdr:clientData/>
  </xdr:twoCellAnchor>
  <xdr:twoCellAnchor editAs="oneCell">
    <xdr:from>
      <xdr:col>9</xdr:col>
      <xdr:colOff>206828</xdr:colOff>
      <xdr:row>7</xdr:row>
      <xdr:rowOff>65315</xdr:rowOff>
    </xdr:from>
    <xdr:to>
      <xdr:col>9</xdr:col>
      <xdr:colOff>561505</xdr:colOff>
      <xdr:row>10</xdr:row>
      <xdr:rowOff>141515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93228" y="1469572"/>
          <a:ext cx="354677" cy="609600"/>
        </a:xfrm>
        <a:prstGeom prst="rect">
          <a:avLst/>
        </a:prstGeom>
      </xdr:spPr>
    </xdr:pic>
    <xdr:clientData/>
  </xdr:twoCellAnchor>
  <xdr:twoCellAnchor editAs="oneCell">
    <xdr:from>
      <xdr:col>4</xdr:col>
      <xdr:colOff>598714</xdr:colOff>
      <xdr:row>43</xdr:row>
      <xdr:rowOff>87085</xdr:rowOff>
    </xdr:from>
    <xdr:to>
      <xdr:col>13</xdr:col>
      <xdr:colOff>65314</xdr:colOff>
      <xdr:row>63</xdr:row>
      <xdr:rowOff>112651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37114" y="7413171"/>
          <a:ext cx="4953000" cy="3291280"/>
        </a:xfrm>
        <a:prstGeom prst="rect">
          <a:avLst/>
        </a:prstGeom>
      </xdr:spPr>
    </xdr:pic>
    <xdr:clientData/>
  </xdr:twoCellAnchor>
  <xdr:twoCellAnchor editAs="oneCell">
    <xdr:from>
      <xdr:col>13</xdr:col>
      <xdr:colOff>228598</xdr:colOff>
      <xdr:row>43</xdr:row>
      <xdr:rowOff>21770</xdr:rowOff>
    </xdr:from>
    <xdr:to>
      <xdr:col>24</xdr:col>
      <xdr:colOff>435429</xdr:colOff>
      <xdr:row>63</xdr:row>
      <xdr:rowOff>76117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153398" y="7347856"/>
          <a:ext cx="6912431" cy="33200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33</xdr:row>
      <xdr:rowOff>0</xdr:rowOff>
    </xdr:from>
    <xdr:to>
      <xdr:col>12</xdr:col>
      <xdr:colOff>667293</xdr:colOff>
      <xdr:row>50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10</xdr:col>
      <xdr:colOff>-1</xdr:colOff>
      <xdr:row>50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555171</xdr:colOff>
      <xdr:row>4</xdr:row>
      <xdr:rowOff>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5943" y="0"/>
          <a:ext cx="1698171" cy="6531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213360</xdr:rowOff>
        </xdr:from>
        <xdr:to>
          <xdr:col>2</xdr:col>
          <xdr:colOff>754380</xdr:colOff>
          <xdr:row>23</xdr:row>
          <xdr:rowOff>205740</xdr:rowOff>
        </xdr:to>
        <xdr:sp macro="" textlink="">
          <xdr:nvSpPr>
            <xdr:cNvPr id="5153" name="Option Button 33" descr="ガソリン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ガソリン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2</xdr:col>
          <xdr:colOff>662940</xdr:colOff>
          <xdr:row>15</xdr:row>
          <xdr:rowOff>0</xdr:rowOff>
        </xdr:to>
        <xdr:sp macro="" textlink="">
          <xdr:nvSpPr>
            <xdr:cNvPr id="5154" name="Option Button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都市ガス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2</xdr:col>
          <xdr:colOff>662940</xdr:colOff>
          <xdr:row>16</xdr:row>
          <xdr:rowOff>0</xdr:rowOff>
        </xdr:to>
        <xdr:sp macro="" textlink="">
          <xdr:nvSpPr>
            <xdr:cNvPr id="5155" name="Option Button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LPガス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213360</xdr:rowOff>
        </xdr:from>
        <xdr:to>
          <xdr:col>2</xdr:col>
          <xdr:colOff>792480</xdr:colOff>
          <xdr:row>25</xdr:row>
          <xdr:rowOff>0</xdr:rowOff>
        </xdr:to>
        <xdr:sp macro="" textlink="">
          <xdr:nvSpPr>
            <xdr:cNvPr id="5156" name="Option Button 36" descr="ガソリン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軽油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5</xdr:col>
          <xdr:colOff>7620</xdr:colOff>
          <xdr:row>16</xdr:row>
          <xdr:rowOff>0</xdr:rowOff>
        </xdr:to>
        <xdr:sp macro="" textlink="">
          <xdr:nvSpPr>
            <xdr:cNvPr id="5164" name="Group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5</xdr:col>
          <xdr:colOff>7620</xdr:colOff>
          <xdr:row>25</xdr:row>
          <xdr:rowOff>0</xdr:rowOff>
        </xdr:to>
        <xdr:sp macro="" textlink="">
          <xdr:nvSpPr>
            <xdr:cNvPr id="5165" name="Group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</xdr:row>
          <xdr:rowOff>0</xdr:rowOff>
        </xdr:from>
        <xdr:to>
          <xdr:col>14</xdr:col>
          <xdr:colOff>640080</xdr:colOff>
          <xdr:row>4</xdr:row>
          <xdr:rowOff>83820</xdr:rowOff>
        </xdr:to>
        <xdr:sp macro="" textlink="">
          <xdr:nvSpPr>
            <xdr:cNvPr id="5166" name="Group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470648</xdr:colOff>
      <xdr:row>47</xdr:row>
      <xdr:rowOff>43544</xdr:rowOff>
    </xdr:from>
    <xdr:to>
      <xdr:col>8</xdr:col>
      <xdr:colOff>360317</xdr:colOff>
      <xdr:row>49</xdr:row>
      <xdr:rowOff>14409</xdr:rowOff>
    </xdr:to>
    <xdr:grpSp>
      <xdr:nvGrpSpPr>
        <xdr:cNvPr id="6" name="グループ化 5"/>
        <xdr:cNvGrpSpPr/>
      </xdr:nvGrpSpPr>
      <xdr:grpSpPr>
        <a:xfrm>
          <a:off x="920228" y="8852264"/>
          <a:ext cx="3311049" cy="351865"/>
          <a:chOff x="612540" y="8310468"/>
          <a:chExt cx="3298697" cy="246792"/>
        </a:xfrm>
      </xdr:grpSpPr>
      <xdr:cxnSp macro="">
        <xdr:nvCxnSpPr>
          <xdr:cNvPr id="7" name="直線コネクタ 6"/>
          <xdr:cNvCxnSpPr/>
        </xdr:nvCxnSpPr>
        <xdr:spPr>
          <a:xfrm>
            <a:off x="614889" y="8315629"/>
            <a:ext cx="3289482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612540" y="8312909"/>
            <a:ext cx="0" cy="244351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" name="直線コネクタ 21"/>
          <xdr:cNvCxnSpPr/>
        </xdr:nvCxnSpPr>
        <xdr:spPr>
          <a:xfrm>
            <a:off x="614889" y="8557260"/>
            <a:ext cx="3296348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" name="直線コネクタ 25"/>
          <xdr:cNvCxnSpPr/>
        </xdr:nvCxnSpPr>
        <xdr:spPr>
          <a:xfrm>
            <a:off x="3909129" y="8310468"/>
            <a:ext cx="0" cy="240222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14729</xdr:colOff>
      <xdr:row>47</xdr:row>
      <xdr:rowOff>166551</xdr:rowOff>
    </xdr:from>
    <xdr:to>
      <xdr:col>2</xdr:col>
      <xdr:colOff>364352</xdr:colOff>
      <xdr:row>49</xdr:row>
      <xdr:rowOff>0</xdr:rowOff>
    </xdr:to>
    <xdr:sp macro="" textlink="">
      <xdr:nvSpPr>
        <xdr:cNvPr id="20" name="テキスト ボックス 19"/>
        <xdr:cNvSpPr txBox="1"/>
      </xdr:nvSpPr>
      <xdr:spPr>
        <a:xfrm>
          <a:off x="210672" y="9539151"/>
          <a:ext cx="610880" cy="2253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" rIns="10800" rtlCol="0" anchor="ctr" anchorCtr="0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総排出量</a:t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21</xdr:col>
      <xdr:colOff>0</xdr:colOff>
      <xdr:row>50</xdr:row>
      <xdr:rowOff>0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576943</xdr:colOff>
      <xdr:row>47</xdr:row>
      <xdr:rowOff>131720</xdr:rowOff>
    </xdr:from>
    <xdr:to>
      <xdr:col>16</xdr:col>
      <xdr:colOff>435429</xdr:colOff>
      <xdr:row>49</xdr:row>
      <xdr:rowOff>130632</xdr:rowOff>
    </xdr:to>
    <xdr:grpSp>
      <xdr:nvGrpSpPr>
        <xdr:cNvPr id="21" name="グループ化 20"/>
        <xdr:cNvGrpSpPr/>
      </xdr:nvGrpSpPr>
      <xdr:grpSpPr>
        <a:xfrm>
          <a:off x="7800703" y="8940440"/>
          <a:ext cx="1870166" cy="379912"/>
          <a:chOff x="612540" y="8310468"/>
          <a:chExt cx="3298697" cy="246792"/>
        </a:xfrm>
      </xdr:grpSpPr>
      <xdr:cxnSp macro="">
        <xdr:nvCxnSpPr>
          <xdr:cNvPr id="24" name="直線コネクタ 23"/>
          <xdr:cNvCxnSpPr/>
        </xdr:nvCxnSpPr>
        <xdr:spPr>
          <a:xfrm>
            <a:off x="614889" y="8315629"/>
            <a:ext cx="3289482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" name="直線コネクタ 24"/>
          <xdr:cNvCxnSpPr/>
        </xdr:nvCxnSpPr>
        <xdr:spPr>
          <a:xfrm>
            <a:off x="612540" y="8312909"/>
            <a:ext cx="0" cy="244351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>
            <a:off x="614889" y="8557260"/>
            <a:ext cx="3296348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>
            <a:off x="3909129" y="8310468"/>
            <a:ext cx="0" cy="240222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0</xdr:colOff>
      <xdr:row>47</xdr:row>
      <xdr:rowOff>105597</xdr:rowOff>
    </xdr:from>
    <xdr:to>
      <xdr:col>13</xdr:col>
      <xdr:colOff>573534</xdr:colOff>
      <xdr:row>49</xdr:row>
      <xdr:rowOff>179666</xdr:rowOff>
    </xdr:to>
    <xdr:sp macro="" textlink="">
      <xdr:nvSpPr>
        <xdr:cNvPr id="29" name="テキスト ボックス 28"/>
        <xdr:cNvSpPr txBox="1"/>
      </xdr:nvSpPr>
      <xdr:spPr>
        <a:xfrm>
          <a:off x="7260771" y="9053654"/>
          <a:ext cx="573534" cy="46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" tIns="3600" rIns="10800" bIns="3600" rtlCol="0" anchor="ctr" anchorCtr="1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家庭部門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排出量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27</xdr:row>
          <xdr:rowOff>0</xdr:rowOff>
        </xdr:from>
        <xdr:to>
          <xdr:col>19</xdr:col>
          <xdr:colOff>640080</xdr:colOff>
          <xdr:row>32</xdr:row>
          <xdr:rowOff>91440</xdr:rowOff>
        </xdr:to>
        <xdr:sp macro="" textlink="">
          <xdr:nvSpPr>
            <xdr:cNvPr id="5167" name="Group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xdr:twoCellAnchor editAs="oneCell">
    <xdr:from>
      <xdr:col>27</xdr:col>
      <xdr:colOff>-1</xdr:colOff>
      <xdr:row>54</xdr:row>
      <xdr:rowOff>0</xdr:rowOff>
    </xdr:from>
    <xdr:to>
      <xdr:col>28</xdr:col>
      <xdr:colOff>0</xdr:colOff>
      <xdr:row>54</xdr:row>
      <xdr:rowOff>806825</xdr:rowOff>
    </xdr:to>
    <xdr:pic>
      <xdr:nvPicPr>
        <xdr:cNvPr id="10" name="AA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071272" y="10307782"/>
          <a:ext cx="734292" cy="806825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54</xdr:row>
      <xdr:rowOff>0</xdr:rowOff>
    </xdr:from>
    <xdr:to>
      <xdr:col>30</xdr:col>
      <xdr:colOff>0</xdr:colOff>
      <xdr:row>54</xdr:row>
      <xdr:rowOff>762000</xdr:rowOff>
    </xdr:to>
    <xdr:pic>
      <xdr:nvPicPr>
        <xdr:cNvPr id="11" name="B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539855" y="10307782"/>
          <a:ext cx="734290" cy="762000"/>
        </a:xfrm>
        <a:prstGeom prst="rect">
          <a:avLst/>
        </a:prstGeom>
      </xdr:spPr>
    </xdr:pic>
    <xdr:clientData/>
  </xdr:twoCellAnchor>
  <xdr:twoCellAnchor editAs="oneCell">
    <xdr:from>
      <xdr:col>28</xdr:col>
      <xdr:colOff>0</xdr:colOff>
      <xdr:row>54</xdr:row>
      <xdr:rowOff>0</xdr:rowOff>
    </xdr:from>
    <xdr:to>
      <xdr:col>29</xdr:col>
      <xdr:colOff>0</xdr:colOff>
      <xdr:row>54</xdr:row>
      <xdr:rowOff>762001</xdr:rowOff>
    </xdr:to>
    <xdr:pic>
      <xdr:nvPicPr>
        <xdr:cNvPr id="12" name="A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805564" y="10307782"/>
          <a:ext cx="734291" cy="762001"/>
        </a:xfrm>
        <a:prstGeom prst="rect">
          <a:avLst/>
        </a:prstGeom>
      </xdr:spPr>
    </xdr:pic>
    <xdr:clientData/>
  </xdr:twoCellAnchor>
  <xdr:twoCellAnchor editAs="oneCell">
    <xdr:from>
      <xdr:col>30</xdr:col>
      <xdr:colOff>0</xdr:colOff>
      <xdr:row>54</xdr:row>
      <xdr:rowOff>0</xdr:rowOff>
    </xdr:from>
    <xdr:to>
      <xdr:col>31</xdr:col>
      <xdr:colOff>0</xdr:colOff>
      <xdr:row>54</xdr:row>
      <xdr:rowOff>762000</xdr:rowOff>
    </xdr:to>
    <xdr:pic>
      <xdr:nvPicPr>
        <xdr:cNvPr id="13" name="CC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8274145" y="10307782"/>
          <a:ext cx="734291" cy="762000"/>
        </a:xfrm>
        <a:prstGeom prst="rect">
          <a:avLst/>
        </a:prstGeom>
      </xdr:spPr>
    </xdr:pic>
    <xdr:clientData/>
  </xdr:twoCellAnchor>
  <xdr:twoCellAnchor editAs="oneCell">
    <xdr:from>
      <xdr:col>31</xdr:col>
      <xdr:colOff>2</xdr:colOff>
      <xdr:row>54</xdr:row>
      <xdr:rowOff>0</xdr:rowOff>
    </xdr:from>
    <xdr:to>
      <xdr:col>32</xdr:col>
      <xdr:colOff>1</xdr:colOff>
      <xdr:row>54</xdr:row>
      <xdr:rowOff>762000</xdr:rowOff>
    </xdr:to>
    <xdr:pic>
      <xdr:nvPicPr>
        <xdr:cNvPr id="14" name="D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008438" y="10307782"/>
          <a:ext cx="734290" cy="762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56</xdr:row>
          <xdr:rowOff>144780</xdr:rowOff>
        </xdr:from>
        <xdr:to>
          <xdr:col>28</xdr:col>
          <xdr:colOff>1</xdr:colOff>
          <xdr:row>57</xdr:row>
          <xdr:rowOff>133894</xdr:rowOff>
        </xdr:to>
        <xdr:pic>
          <xdr:nvPicPr>
            <xdr:cNvPr id="38" name="図 37"/>
            <xdr:cNvPicPr>
              <a:picLocks noChangeAspect="1" noChangeArrowheads="1"/>
              <a:extLst>
                <a:ext uri="{84589F7E-364E-4C9E-8A38-B11213B215E9}">
                  <a14:cameraTool cellRange="$AB$39" spid="_x0000_s5292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16208829" y="11770723"/>
              <a:ext cx="740229" cy="19594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17929</xdr:colOff>
          <xdr:row>0</xdr:row>
          <xdr:rowOff>155365</xdr:rowOff>
        </xdr:from>
        <xdr:to>
          <xdr:col>15</xdr:col>
          <xdr:colOff>653143</xdr:colOff>
          <xdr:row>6</xdr:row>
          <xdr:rowOff>7684</xdr:rowOff>
        </xdr:to>
        <xdr:pic>
          <xdr:nvPicPr>
            <xdr:cNvPr id="41" name="図 40"/>
            <xdr:cNvPicPr>
              <a:picLocks noChangeAspect="1" noChangeArrowheads="1"/>
              <a:extLst>
                <a:ext uri="{84589F7E-364E-4C9E-8A38-B11213B215E9}">
                  <a14:cameraTool cellRange="Result" spid="_x0000_s5293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8628529" y="155365"/>
              <a:ext cx="635214" cy="74494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5</xdr:col>
          <xdr:colOff>15240</xdr:colOff>
          <xdr:row>16</xdr:row>
          <xdr:rowOff>0</xdr:rowOff>
        </xdr:to>
        <xdr:sp macro="" textlink="">
          <xdr:nvSpPr>
            <xdr:cNvPr id="18437" name="Group Box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5</xdr:col>
          <xdr:colOff>15240</xdr:colOff>
          <xdr:row>25</xdr:row>
          <xdr:rowOff>0</xdr:rowOff>
        </xdr:to>
        <xdr:sp macro="" textlink="">
          <xdr:nvSpPr>
            <xdr:cNvPr id="18438" name="Group Box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</xdr:row>
          <xdr:rowOff>0</xdr:rowOff>
        </xdr:from>
        <xdr:to>
          <xdr:col>14</xdr:col>
          <xdr:colOff>640080</xdr:colOff>
          <xdr:row>4</xdr:row>
          <xdr:rowOff>76200</xdr:rowOff>
        </xdr:to>
        <xdr:sp macro="" textlink="">
          <xdr:nvSpPr>
            <xdr:cNvPr id="18439" name="Group Box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</xdr:row>
          <xdr:rowOff>0</xdr:rowOff>
        </xdr:from>
        <xdr:to>
          <xdr:col>15</xdr:col>
          <xdr:colOff>640080</xdr:colOff>
          <xdr:row>4</xdr:row>
          <xdr:rowOff>76200</xdr:rowOff>
        </xdr:to>
        <xdr:sp macro="" textlink="">
          <xdr:nvSpPr>
            <xdr:cNvPr id="18440" name="Group Box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0</xdr:colOff>
      <xdr:row>32</xdr:row>
      <xdr:rowOff>195942</xdr:rowOff>
    </xdr:from>
    <xdr:to>
      <xdr:col>12</xdr:col>
      <xdr:colOff>667293</xdr:colOff>
      <xdr:row>49</xdr:row>
      <xdr:rowOff>206827</xdr:rowOff>
    </xdr:to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10</xdr:col>
      <xdr:colOff>0</xdr:colOff>
      <xdr:row>50</xdr:row>
      <xdr:rowOff>21771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189412</xdr:colOff>
      <xdr:row>0</xdr:row>
      <xdr:rowOff>1</xdr:rowOff>
    </xdr:from>
    <xdr:to>
      <xdr:col>4</xdr:col>
      <xdr:colOff>555171</xdr:colOff>
      <xdr:row>4</xdr:row>
      <xdr:rowOff>0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9412" y="1"/>
          <a:ext cx="1704702" cy="65314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213360</xdr:rowOff>
        </xdr:from>
        <xdr:to>
          <xdr:col>2</xdr:col>
          <xdr:colOff>754380</xdr:colOff>
          <xdr:row>23</xdr:row>
          <xdr:rowOff>205740</xdr:rowOff>
        </xdr:to>
        <xdr:sp macro="" textlink="">
          <xdr:nvSpPr>
            <xdr:cNvPr id="18441" name="Option Button 9" descr="ガソリン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ガソリン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2</xdr:col>
          <xdr:colOff>662940</xdr:colOff>
          <xdr:row>15</xdr:row>
          <xdr:rowOff>0</xdr:rowOff>
        </xdr:to>
        <xdr:sp macro="" textlink="">
          <xdr:nvSpPr>
            <xdr:cNvPr id="18442" name="Option Button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都市ガス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2</xdr:col>
          <xdr:colOff>662940</xdr:colOff>
          <xdr:row>16</xdr:row>
          <xdr:rowOff>0</xdr:rowOff>
        </xdr:to>
        <xdr:sp macro="" textlink="">
          <xdr:nvSpPr>
            <xdr:cNvPr id="18443" name="Option Button 11" hidden="1">
              <a:extLst>
                <a:ext uri="{63B3BB69-23CF-44E3-9099-C40C66FF867C}">
                  <a14:compatExt spid="_x0000_s18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LPガス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213360</xdr:rowOff>
        </xdr:from>
        <xdr:to>
          <xdr:col>2</xdr:col>
          <xdr:colOff>792480</xdr:colOff>
          <xdr:row>25</xdr:row>
          <xdr:rowOff>0</xdr:rowOff>
        </xdr:to>
        <xdr:sp macro="" textlink="">
          <xdr:nvSpPr>
            <xdr:cNvPr id="18444" name="Option Button 12" descr="ガソリン" hidden="1">
              <a:extLst>
                <a:ext uri="{63B3BB69-23CF-44E3-9099-C40C66FF867C}">
                  <a14:compatExt spid="_x0000_s18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軽油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5</xdr:col>
          <xdr:colOff>7620</xdr:colOff>
          <xdr:row>16</xdr:row>
          <xdr:rowOff>0</xdr:rowOff>
        </xdr:to>
        <xdr:sp macro="" textlink="">
          <xdr:nvSpPr>
            <xdr:cNvPr id="18445" name="Group Box 13" hidden="1">
              <a:extLst>
                <a:ext uri="{63B3BB69-23CF-44E3-9099-C40C66FF867C}">
                  <a14:compatExt spid="_x0000_s18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5</xdr:col>
          <xdr:colOff>15240</xdr:colOff>
          <xdr:row>25</xdr:row>
          <xdr:rowOff>0</xdr:rowOff>
        </xdr:to>
        <xdr:sp macro="" textlink="">
          <xdr:nvSpPr>
            <xdr:cNvPr id="18446" name="Group Box 14" hidden="1">
              <a:extLst>
                <a:ext uri="{63B3BB69-23CF-44E3-9099-C40C66FF867C}">
                  <a14:compatExt spid="_x0000_s18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</xdr:row>
          <xdr:rowOff>0</xdr:rowOff>
        </xdr:from>
        <xdr:to>
          <xdr:col>14</xdr:col>
          <xdr:colOff>640080</xdr:colOff>
          <xdr:row>4</xdr:row>
          <xdr:rowOff>76200</xdr:rowOff>
        </xdr:to>
        <xdr:sp macro="" textlink="">
          <xdr:nvSpPr>
            <xdr:cNvPr id="18447" name="Group Box 15" hidden="1">
              <a:extLst>
                <a:ext uri="{63B3BB69-23CF-44E3-9099-C40C66FF867C}">
                  <a14:compatExt spid="_x0000_s18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546848</xdr:colOff>
      <xdr:row>47</xdr:row>
      <xdr:rowOff>83251</xdr:rowOff>
    </xdr:from>
    <xdr:to>
      <xdr:col>8</xdr:col>
      <xdr:colOff>436517</xdr:colOff>
      <xdr:row>49</xdr:row>
      <xdr:rowOff>37787</xdr:rowOff>
    </xdr:to>
    <xdr:grpSp>
      <xdr:nvGrpSpPr>
        <xdr:cNvPr id="38" name="グループ化 37"/>
        <xdr:cNvGrpSpPr/>
      </xdr:nvGrpSpPr>
      <xdr:grpSpPr>
        <a:xfrm>
          <a:off x="1004048" y="9020422"/>
          <a:ext cx="3318669" cy="368194"/>
          <a:chOff x="612540" y="8310468"/>
          <a:chExt cx="3298697" cy="246792"/>
        </a:xfrm>
      </xdr:grpSpPr>
      <xdr:cxnSp macro="">
        <xdr:nvCxnSpPr>
          <xdr:cNvPr id="39" name="直線コネクタ 38"/>
          <xdr:cNvCxnSpPr/>
        </xdr:nvCxnSpPr>
        <xdr:spPr>
          <a:xfrm>
            <a:off x="614889" y="8315629"/>
            <a:ext cx="3289482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" name="直線コネクタ 39"/>
          <xdr:cNvCxnSpPr/>
        </xdr:nvCxnSpPr>
        <xdr:spPr>
          <a:xfrm>
            <a:off x="612540" y="8312909"/>
            <a:ext cx="0" cy="244351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" name="直線コネクタ 40"/>
          <xdr:cNvCxnSpPr/>
        </xdr:nvCxnSpPr>
        <xdr:spPr>
          <a:xfrm>
            <a:off x="614889" y="8557260"/>
            <a:ext cx="3296348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2" name="直線コネクタ 41"/>
          <xdr:cNvCxnSpPr/>
        </xdr:nvCxnSpPr>
        <xdr:spPr>
          <a:xfrm>
            <a:off x="3909129" y="8310468"/>
            <a:ext cx="0" cy="240222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134471</xdr:colOff>
      <xdr:row>47</xdr:row>
      <xdr:rowOff>158418</xdr:rowOff>
    </xdr:from>
    <xdr:to>
      <xdr:col>2</xdr:col>
      <xdr:colOff>484094</xdr:colOff>
      <xdr:row>49</xdr:row>
      <xdr:rowOff>65321</xdr:rowOff>
    </xdr:to>
    <xdr:sp macro="" textlink="">
      <xdr:nvSpPr>
        <xdr:cNvPr id="43" name="テキスト ボックス 42"/>
        <xdr:cNvSpPr txBox="1"/>
      </xdr:nvSpPr>
      <xdr:spPr>
        <a:xfrm>
          <a:off x="330414" y="9705189"/>
          <a:ext cx="610880" cy="320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" rIns="10800" rtlCol="0" anchor="ctr" anchorCtr="0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総排出量</a:t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21</xdr:col>
      <xdr:colOff>0</xdr:colOff>
      <xdr:row>50</xdr:row>
      <xdr:rowOff>0</xdr:rowOff>
    </xdr:to>
    <xdr:graphicFrame macro="">
      <xdr:nvGraphicFramePr>
        <xdr:cNvPr id="44" name="グラフ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553893</xdr:colOff>
      <xdr:row>48</xdr:row>
      <xdr:rowOff>32653</xdr:rowOff>
    </xdr:from>
    <xdr:to>
      <xdr:col>16</xdr:col>
      <xdr:colOff>464244</xdr:colOff>
      <xdr:row>49</xdr:row>
      <xdr:rowOff>125417</xdr:rowOff>
    </xdr:to>
    <xdr:grpSp>
      <xdr:nvGrpSpPr>
        <xdr:cNvPr id="45" name="グループ化 44"/>
        <xdr:cNvGrpSpPr/>
      </xdr:nvGrpSpPr>
      <xdr:grpSpPr>
        <a:xfrm>
          <a:off x="7814664" y="9176653"/>
          <a:ext cx="1935094" cy="299593"/>
          <a:chOff x="612540" y="8310468"/>
          <a:chExt cx="3298697" cy="246792"/>
        </a:xfrm>
      </xdr:grpSpPr>
      <xdr:cxnSp macro="">
        <xdr:nvCxnSpPr>
          <xdr:cNvPr id="46" name="直線コネクタ 45"/>
          <xdr:cNvCxnSpPr/>
        </xdr:nvCxnSpPr>
        <xdr:spPr>
          <a:xfrm>
            <a:off x="614889" y="8315629"/>
            <a:ext cx="3289482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7" name="直線コネクタ 46"/>
          <xdr:cNvCxnSpPr/>
        </xdr:nvCxnSpPr>
        <xdr:spPr>
          <a:xfrm>
            <a:off x="612540" y="8312909"/>
            <a:ext cx="0" cy="244351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8" name="直線コネクタ 47"/>
          <xdr:cNvCxnSpPr/>
        </xdr:nvCxnSpPr>
        <xdr:spPr>
          <a:xfrm>
            <a:off x="614889" y="8557260"/>
            <a:ext cx="3296348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9" name="直線コネクタ 48"/>
          <xdr:cNvCxnSpPr/>
        </xdr:nvCxnSpPr>
        <xdr:spPr>
          <a:xfrm>
            <a:off x="3909129" y="8310468"/>
            <a:ext cx="0" cy="240222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664028</xdr:colOff>
      <xdr:row>47</xdr:row>
      <xdr:rowOff>149084</xdr:rowOff>
    </xdr:from>
    <xdr:to>
      <xdr:col>13</xdr:col>
      <xdr:colOff>562648</xdr:colOff>
      <xdr:row>50</xdr:row>
      <xdr:rowOff>32653</xdr:rowOff>
    </xdr:to>
    <xdr:sp macro="" textlink="">
      <xdr:nvSpPr>
        <xdr:cNvPr id="50" name="テキスト ボックス 49"/>
        <xdr:cNvSpPr txBox="1"/>
      </xdr:nvSpPr>
      <xdr:spPr>
        <a:xfrm>
          <a:off x="7249885" y="9695855"/>
          <a:ext cx="573534" cy="504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" tIns="3600" rIns="10800" bIns="3600" rtlCol="0" anchor="ctr" anchorCtr="1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家庭部門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排出量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29</xdr:row>
          <xdr:rowOff>0</xdr:rowOff>
        </xdr:from>
        <xdr:to>
          <xdr:col>19</xdr:col>
          <xdr:colOff>640080</xdr:colOff>
          <xdr:row>32</xdr:row>
          <xdr:rowOff>91440</xdr:rowOff>
        </xdr:to>
        <xdr:sp macro="" textlink="">
          <xdr:nvSpPr>
            <xdr:cNvPr id="18448" name="Group Box 16" hidden="1">
              <a:extLst>
                <a:ext uri="{63B3BB69-23CF-44E3-9099-C40C66FF867C}">
                  <a14:compatExt spid="_x0000_s18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29</xdr:row>
          <xdr:rowOff>0</xdr:rowOff>
        </xdr:from>
        <xdr:to>
          <xdr:col>19</xdr:col>
          <xdr:colOff>640080</xdr:colOff>
          <xdr:row>32</xdr:row>
          <xdr:rowOff>91440</xdr:rowOff>
        </xdr:to>
        <xdr:sp macro="" textlink="">
          <xdr:nvSpPr>
            <xdr:cNvPr id="18449" name="Group Box 17" hidden="1">
              <a:extLst>
                <a:ext uri="{63B3BB69-23CF-44E3-9099-C40C66FF867C}">
                  <a14:compatExt spid="_x0000_s18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xdr:twoCellAnchor editAs="oneCell">
    <xdr:from>
      <xdr:col>26</xdr:col>
      <xdr:colOff>495299</xdr:colOff>
      <xdr:row>52</xdr:row>
      <xdr:rowOff>0</xdr:rowOff>
    </xdr:from>
    <xdr:to>
      <xdr:col>28</xdr:col>
      <xdr:colOff>15240</xdr:colOff>
      <xdr:row>55</xdr:row>
      <xdr:rowOff>37205</xdr:rowOff>
    </xdr:to>
    <xdr:pic>
      <xdr:nvPicPr>
        <xdr:cNvPr id="33" name="AA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868649" y="10363200"/>
          <a:ext cx="739141" cy="818255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52</xdr:row>
      <xdr:rowOff>0</xdr:rowOff>
    </xdr:from>
    <xdr:to>
      <xdr:col>30</xdr:col>
      <xdr:colOff>129540</xdr:colOff>
      <xdr:row>55</xdr:row>
      <xdr:rowOff>144780</xdr:rowOff>
    </xdr:to>
    <xdr:pic>
      <xdr:nvPicPr>
        <xdr:cNvPr id="34" name="B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625060" y="10370820"/>
          <a:ext cx="739140" cy="762000"/>
        </a:xfrm>
        <a:prstGeom prst="rect">
          <a:avLst/>
        </a:prstGeom>
      </xdr:spPr>
    </xdr:pic>
    <xdr:clientData/>
  </xdr:twoCellAnchor>
  <xdr:twoCellAnchor editAs="oneCell">
    <xdr:from>
      <xdr:col>28</xdr:col>
      <xdr:colOff>0</xdr:colOff>
      <xdr:row>52</xdr:row>
      <xdr:rowOff>0</xdr:rowOff>
    </xdr:from>
    <xdr:to>
      <xdr:col>29</xdr:col>
      <xdr:colOff>129540</xdr:colOff>
      <xdr:row>55</xdr:row>
      <xdr:rowOff>144781</xdr:rowOff>
    </xdr:to>
    <xdr:pic>
      <xdr:nvPicPr>
        <xdr:cNvPr id="35" name="A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885920" y="10370820"/>
          <a:ext cx="739140" cy="762001"/>
        </a:xfrm>
        <a:prstGeom prst="rect">
          <a:avLst/>
        </a:prstGeom>
      </xdr:spPr>
    </xdr:pic>
    <xdr:clientData/>
  </xdr:twoCellAnchor>
  <xdr:twoCellAnchor editAs="oneCell">
    <xdr:from>
      <xdr:col>30</xdr:col>
      <xdr:colOff>0</xdr:colOff>
      <xdr:row>52</xdr:row>
      <xdr:rowOff>0</xdr:rowOff>
    </xdr:from>
    <xdr:to>
      <xdr:col>31</xdr:col>
      <xdr:colOff>129540</xdr:colOff>
      <xdr:row>55</xdr:row>
      <xdr:rowOff>144780</xdr:rowOff>
    </xdr:to>
    <xdr:pic>
      <xdr:nvPicPr>
        <xdr:cNvPr id="36" name="CC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8364200" y="10370820"/>
          <a:ext cx="739140" cy="762000"/>
        </a:xfrm>
        <a:prstGeom prst="rect">
          <a:avLst/>
        </a:prstGeom>
      </xdr:spPr>
    </xdr:pic>
    <xdr:clientData/>
  </xdr:twoCellAnchor>
  <xdr:twoCellAnchor editAs="oneCell">
    <xdr:from>
      <xdr:col>31</xdr:col>
      <xdr:colOff>2</xdr:colOff>
      <xdr:row>52</xdr:row>
      <xdr:rowOff>0</xdr:rowOff>
    </xdr:from>
    <xdr:to>
      <xdr:col>32</xdr:col>
      <xdr:colOff>68581</xdr:colOff>
      <xdr:row>55</xdr:row>
      <xdr:rowOff>144780</xdr:rowOff>
    </xdr:to>
    <xdr:pic>
      <xdr:nvPicPr>
        <xdr:cNvPr id="37" name="D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103342" y="10370820"/>
          <a:ext cx="739139" cy="762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8966</xdr:colOff>
          <xdr:row>0</xdr:row>
          <xdr:rowOff>154379</xdr:rowOff>
        </xdr:from>
        <xdr:to>
          <xdr:col>16</xdr:col>
          <xdr:colOff>1</xdr:colOff>
          <xdr:row>6</xdr:row>
          <xdr:rowOff>19432</xdr:rowOff>
        </xdr:to>
        <xdr:pic>
          <xdr:nvPicPr>
            <xdr:cNvPr id="51" name="図 50"/>
            <xdr:cNvPicPr>
              <a:picLocks noChangeAspect="1" noChangeArrowheads="1"/>
              <a:extLst>
                <a:ext uri="{84589F7E-364E-4C9E-8A38-B11213B215E9}">
                  <a14:cameraTool cellRange="Result01" spid="_x0000_s18493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8579225" y="154379"/>
              <a:ext cx="663388" cy="79738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5" Type="http://schemas.openxmlformats.org/officeDocument/2006/relationships/ctrlProp" Target="../ctrlProps/ctrlProp2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="70" zoomScaleNormal="70" workbookViewId="0">
      <selection activeCell="B4" sqref="B4"/>
    </sheetView>
  </sheetViews>
  <sheetFormatPr defaultRowHeight="13.2" x14ac:dyDescent="0.2"/>
  <sheetData>
    <row r="1" spans="1:4" ht="16.2" x14ac:dyDescent="0.2">
      <c r="A1" s="8" t="s">
        <v>12</v>
      </c>
      <c r="B1" s="14"/>
      <c r="C1" s="2"/>
      <c r="D1" s="2"/>
    </row>
    <row r="2" spans="1:4" ht="16.2" x14ac:dyDescent="0.2">
      <c r="A2" s="4" t="s">
        <v>54</v>
      </c>
      <c r="B2" s="15"/>
      <c r="C2" s="2"/>
      <c r="D2" s="2"/>
    </row>
    <row r="3" spans="1:4" x14ac:dyDescent="0.2">
      <c r="A3" t="s">
        <v>78</v>
      </c>
    </row>
    <row r="4" spans="1:4" ht="16.2" x14ac:dyDescent="0.2">
      <c r="A4" s="4" t="s">
        <v>55</v>
      </c>
      <c r="B4" s="15"/>
      <c r="C4" s="2"/>
      <c r="D4" s="2"/>
    </row>
    <row r="5" spans="1:4" ht="16.2" x14ac:dyDescent="0.2">
      <c r="A5" s="7" t="s">
        <v>56</v>
      </c>
      <c r="B5" s="16"/>
      <c r="C5" s="2"/>
      <c r="D5" s="2"/>
    </row>
    <row r="6" spans="1:4" ht="16.2" x14ac:dyDescent="0.2">
      <c r="A6" s="5" t="s">
        <v>13</v>
      </c>
      <c r="B6" s="17"/>
      <c r="C6" s="2"/>
      <c r="D6" s="2"/>
    </row>
    <row r="7" spans="1:4" ht="16.2" x14ac:dyDescent="0.2">
      <c r="A7" s="7" t="s">
        <v>57</v>
      </c>
      <c r="B7" s="16"/>
      <c r="C7" s="2"/>
      <c r="D7" s="2"/>
    </row>
    <row r="8" spans="1:4" ht="16.2" x14ac:dyDescent="0.2">
      <c r="A8" s="5" t="s">
        <v>14</v>
      </c>
      <c r="B8" s="17"/>
      <c r="C8" s="2"/>
      <c r="D8" s="2"/>
    </row>
  </sheetData>
  <sheetProtection algorithmName="SHA-512" hashValue="skPU1cXwlF6/4ok6JnO7UuFBQkyB4fYPEfY7wqiHPZIL0gYCUYYQN/PQCzjH6eGgwzMNtd/dIrGNwWnM0qtNAg==" saltValue="xwlfweUp5S0ulJMLq81vYg==" spinCount="100000" sheet="1" objects="1" scenarios="1"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B1:AS57"/>
  <sheetViews>
    <sheetView tabSelected="1" zoomScale="70" zoomScaleNormal="70" workbookViewId="0">
      <selection activeCell="I18" sqref="I18"/>
    </sheetView>
  </sheetViews>
  <sheetFormatPr defaultRowHeight="16.2" x14ac:dyDescent="0.2"/>
  <cols>
    <col min="1" max="1" width="2.77734375" style="1" customWidth="1"/>
    <col min="2" max="2" width="3.77734375" style="1" customWidth="1"/>
    <col min="3" max="3" width="12.77734375" style="2" customWidth="1"/>
    <col min="4" max="4" width="4.77734375" style="12" hidden="1" customWidth="1"/>
    <col min="5" max="6" width="10.77734375" style="2" customWidth="1"/>
    <col min="7" max="7" width="5.77734375" style="2" customWidth="1"/>
    <col min="8" max="20" width="9.77734375" style="1" customWidth="1"/>
    <col min="21" max="21" width="5.77734375" style="1" customWidth="1"/>
    <col min="22" max="22" width="9.5546875" style="1" bestFit="1" customWidth="1"/>
    <col min="23" max="24" width="8.88671875" style="3"/>
    <col min="25" max="25" width="8.88671875" style="1"/>
    <col min="26" max="26" width="8.88671875" style="95"/>
    <col min="27" max="38" width="10.77734375" style="95" customWidth="1"/>
    <col min="39" max="42" width="8.88671875" style="95"/>
    <col min="43" max="43" width="9.77734375" style="95" bestFit="1" customWidth="1"/>
    <col min="44" max="44" width="8.88671875" style="95"/>
    <col min="45" max="45" width="8.88671875" style="64"/>
    <col min="46" max="16384" width="8.88671875" style="1"/>
  </cols>
  <sheetData>
    <row r="1" spans="2:44" ht="13.5" customHeight="1" thickBot="1" x14ac:dyDescent="0.25">
      <c r="C1" s="18"/>
      <c r="D1" s="19"/>
      <c r="E1" s="20"/>
      <c r="F1" s="172" t="s">
        <v>22</v>
      </c>
      <c r="G1" s="174">
        <v>5</v>
      </c>
      <c r="H1" s="173" t="s">
        <v>104</v>
      </c>
      <c r="I1" s="173"/>
      <c r="J1" s="173"/>
      <c r="K1" s="3"/>
      <c r="P1" s="2"/>
    </row>
    <row r="2" spans="2:44" ht="13.5" customHeight="1" x14ac:dyDescent="0.2">
      <c r="C2" s="18"/>
      <c r="D2" s="19"/>
      <c r="E2" s="20"/>
      <c r="F2" s="172"/>
      <c r="G2" s="174"/>
      <c r="H2" s="173"/>
      <c r="I2" s="173"/>
      <c r="J2" s="173"/>
      <c r="K2" s="104" t="s">
        <v>18</v>
      </c>
      <c r="L2" s="145"/>
      <c r="M2" s="146" t="s">
        <v>99</v>
      </c>
      <c r="N2" s="130" t="e">
        <f>AR27</f>
        <v>#N/A</v>
      </c>
      <c r="O2" s="131" t="s">
        <v>108</v>
      </c>
      <c r="P2" s="21"/>
      <c r="Q2" s="91" t="s">
        <v>47</v>
      </c>
      <c r="R2" s="170"/>
      <c r="S2" s="170"/>
      <c r="T2" s="170"/>
      <c r="U2" s="171"/>
      <c r="W2" s="10"/>
    </row>
    <row r="3" spans="2:44" ht="13.5" customHeight="1" x14ac:dyDescent="0.2">
      <c r="C3" s="18"/>
      <c r="D3" s="19"/>
      <c r="E3" s="22"/>
      <c r="F3" s="172"/>
      <c r="G3" s="174"/>
      <c r="H3" s="173"/>
      <c r="I3" s="173"/>
      <c r="J3" s="173"/>
      <c r="K3" s="175" t="s">
        <v>101</v>
      </c>
      <c r="L3" s="176"/>
      <c r="M3" s="147" t="s">
        <v>100</v>
      </c>
      <c r="N3" s="177" t="s">
        <v>109</v>
      </c>
      <c r="O3" s="178"/>
      <c r="Q3" s="87" t="s">
        <v>48</v>
      </c>
      <c r="R3" s="168"/>
      <c r="S3" s="168"/>
      <c r="T3" s="168"/>
      <c r="U3" s="169"/>
      <c r="W3" s="98"/>
    </row>
    <row r="4" spans="2:44" ht="13.5" customHeight="1" x14ac:dyDescent="0.2">
      <c r="C4" s="18"/>
      <c r="D4" s="19"/>
      <c r="E4" s="22"/>
      <c r="F4" s="172"/>
      <c r="G4" s="174"/>
      <c r="H4" s="173"/>
      <c r="I4" s="173"/>
      <c r="J4" s="173"/>
      <c r="K4" s="202" t="s">
        <v>106</v>
      </c>
      <c r="L4" s="203"/>
      <c r="M4" s="100">
        <f>1607*L2</f>
        <v>0</v>
      </c>
      <c r="N4" s="206" t="e">
        <f>T29/(M4/12*AQ27)</f>
        <v>#N/A</v>
      </c>
      <c r="O4" s="207"/>
      <c r="P4" s="88" t="e">
        <f>IF(N4&lt;AB54,"AA",IF(N4&lt;AC54,"A",IF(N4&lt;AD54,"B",IF(N4&lt;AE54,"CC","D"))))</f>
        <v>#N/A</v>
      </c>
      <c r="Q4" s="87" t="s">
        <v>49</v>
      </c>
      <c r="R4" s="168"/>
      <c r="S4" s="168"/>
      <c r="T4" s="168"/>
      <c r="U4" s="169"/>
      <c r="W4" s="101"/>
    </row>
    <row r="5" spans="2:44" ht="13.5" customHeight="1" thickBot="1" x14ac:dyDescent="0.25">
      <c r="C5" s="1"/>
      <c r="D5" s="24"/>
      <c r="E5" s="25"/>
      <c r="K5" s="204" t="s">
        <v>107</v>
      </c>
      <c r="L5" s="205"/>
      <c r="M5" s="99">
        <f>L2*1004</f>
        <v>0</v>
      </c>
      <c r="N5" s="208" t="s">
        <v>92</v>
      </c>
      <c r="O5" s="209"/>
      <c r="Q5" s="58" t="s">
        <v>50</v>
      </c>
      <c r="R5" s="200"/>
      <c r="S5" s="200"/>
      <c r="T5" s="200"/>
      <c r="U5" s="201"/>
      <c r="AA5" s="95">
        <v>8</v>
      </c>
      <c r="AB5" s="95">
        <v>4</v>
      </c>
      <c r="AC5" s="95">
        <v>2</v>
      </c>
      <c r="AD5" s="95">
        <v>1</v>
      </c>
      <c r="AE5" s="95">
        <v>8</v>
      </c>
      <c r="AF5" s="95">
        <v>4</v>
      </c>
      <c r="AG5" s="95">
        <v>2</v>
      </c>
      <c r="AH5" s="95">
        <v>1</v>
      </c>
      <c r="AI5" s="95">
        <v>8</v>
      </c>
      <c r="AJ5" s="95">
        <v>4</v>
      </c>
      <c r="AK5" s="95">
        <v>2</v>
      </c>
      <c r="AL5" s="95">
        <v>1</v>
      </c>
    </row>
    <row r="6" spans="2:44" ht="6" customHeight="1" thickBot="1" x14ac:dyDescent="0.25">
      <c r="C6" s="23"/>
      <c r="D6" s="24"/>
      <c r="E6" s="25"/>
      <c r="F6" s="25"/>
      <c r="G6" s="25"/>
      <c r="H6" s="21"/>
      <c r="I6" s="21"/>
      <c r="J6" s="21"/>
      <c r="K6" s="21"/>
      <c r="L6" s="21"/>
      <c r="M6" s="21"/>
      <c r="N6" s="26"/>
      <c r="O6" s="26"/>
      <c r="P6" s="21"/>
      <c r="Q6" s="21"/>
      <c r="R6" s="26"/>
      <c r="S6" s="27"/>
      <c r="T6" s="27"/>
      <c r="U6" s="27"/>
    </row>
    <row r="7" spans="2:44" ht="19.95" customHeight="1" thickBot="1" x14ac:dyDescent="0.25">
      <c r="B7" s="63"/>
      <c r="C7" s="62" t="s">
        <v>0</v>
      </c>
      <c r="D7" s="28"/>
      <c r="E7" s="29" t="s">
        <v>46</v>
      </c>
      <c r="F7" s="30" t="s">
        <v>1</v>
      </c>
      <c r="G7" s="31" t="s">
        <v>20</v>
      </c>
      <c r="H7" s="71" t="s">
        <v>34</v>
      </c>
      <c r="I7" s="71" t="s">
        <v>35</v>
      </c>
      <c r="J7" s="71" t="s">
        <v>36</v>
      </c>
      <c r="K7" s="71" t="s">
        <v>37</v>
      </c>
      <c r="L7" s="71" t="s">
        <v>38</v>
      </c>
      <c r="M7" s="71" t="s">
        <v>39</v>
      </c>
      <c r="N7" s="71" t="s">
        <v>40</v>
      </c>
      <c r="O7" s="71" t="s">
        <v>41</v>
      </c>
      <c r="P7" s="71" t="s">
        <v>42</v>
      </c>
      <c r="Q7" s="71" t="s">
        <v>43</v>
      </c>
      <c r="R7" s="71" t="s">
        <v>44</v>
      </c>
      <c r="S7" s="71" t="s">
        <v>45</v>
      </c>
      <c r="T7" s="162" t="s">
        <v>11</v>
      </c>
      <c r="U7" s="163"/>
      <c r="AA7" s="150" t="s">
        <v>34</v>
      </c>
      <c r="AB7" s="150" t="s">
        <v>35</v>
      </c>
      <c r="AC7" s="150" t="s">
        <v>36</v>
      </c>
      <c r="AD7" s="150" t="s">
        <v>37</v>
      </c>
      <c r="AE7" s="150" t="s">
        <v>38</v>
      </c>
      <c r="AF7" s="150" t="s">
        <v>39</v>
      </c>
      <c r="AG7" s="150" t="s">
        <v>40</v>
      </c>
      <c r="AH7" s="150" t="s">
        <v>41</v>
      </c>
      <c r="AI7" s="150" t="s">
        <v>42</v>
      </c>
      <c r="AJ7" s="150" t="s">
        <v>43</v>
      </c>
      <c r="AK7" s="150" t="s">
        <v>44</v>
      </c>
      <c r="AL7" s="150" t="s">
        <v>45</v>
      </c>
    </row>
    <row r="8" spans="2:44" ht="16.95" customHeight="1" thickTop="1" x14ac:dyDescent="0.2">
      <c r="B8" s="189" t="s">
        <v>74</v>
      </c>
      <c r="C8" s="183" t="s">
        <v>17</v>
      </c>
      <c r="D8" s="32"/>
      <c r="E8" s="33"/>
      <c r="F8" s="34" t="s">
        <v>2</v>
      </c>
      <c r="G8" s="35" t="s">
        <v>7</v>
      </c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7">
        <f>SUM(H8:S8)</f>
        <v>0</v>
      </c>
      <c r="U8" s="111" t="s">
        <v>7</v>
      </c>
      <c r="AA8" s="95">
        <v>1</v>
      </c>
      <c r="AB8" s="95">
        <v>0</v>
      </c>
      <c r="AC8" s="95">
        <v>0</v>
      </c>
      <c r="AD8" s="95">
        <v>0</v>
      </c>
      <c r="AE8" s="95">
        <v>0</v>
      </c>
      <c r="AF8" s="95">
        <v>0</v>
      </c>
      <c r="AG8" s="95">
        <v>0</v>
      </c>
      <c r="AH8" s="95">
        <v>0</v>
      </c>
      <c r="AI8" s="95">
        <v>0</v>
      </c>
      <c r="AJ8" s="95">
        <v>0</v>
      </c>
      <c r="AK8" s="95">
        <v>0</v>
      </c>
      <c r="AL8" s="95">
        <v>0</v>
      </c>
      <c r="AM8" s="150">
        <f>AA8*$AA$5+AB8*$AB$5+AC8*$AC$5+AD8*$AD$5</f>
        <v>8</v>
      </c>
      <c r="AN8" s="150">
        <f>AE8*$AE$5+$AF$5*AF8+$AG$5*AG8+$AH$5*AH8</f>
        <v>0</v>
      </c>
      <c r="AO8" s="95">
        <f>$AI$5*AI8+$AJ$5*AJ8+$AK$5*AK8+$AL$5*AL8</f>
        <v>0</v>
      </c>
      <c r="AP8" s="95">
        <f>AM8*16*16+AN8*16+AO8</f>
        <v>2048</v>
      </c>
      <c r="AQ8" s="95">
        <f>SUM(AA8:AL8)</f>
        <v>1</v>
      </c>
      <c r="AR8" s="150" t="s">
        <v>34</v>
      </c>
    </row>
    <row r="9" spans="2:44" ht="16.95" customHeight="1" x14ac:dyDescent="0.2">
      <c r="B9" s="190"/>
      <c r="C9" s="184"/>
      <c r="D9" s="37"/>
      <c r="E9" s="38">
        <v>0.53400000000000003</v>
      </c>
      <c r="F9" s="39" t="s">
        <v>3</v>
      </c>
      <c r="G9" s="40" t="s">
        <v>26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9">
        <f>SUM(H9:S9)</f>
        <v>0</v>
      </c>
      <c r="U9" s="112" t="s">
        <v>8</v>
      </c>
      <c r="AA9" s="95">
        <v>1</v>
      </c>
      <c r="AB9" s="95">
        <v>1</v>
      </c>
      <c r="AC9" s="95">
        <v>0</v>
      </c>
      <c r="AD9" s="95">
        <v>0</v>
      </c>
      <c r="AE9" s="95">
        <v>0</v>
      </c>
      <c r="AF9" s="95">
        <v>0</v>
      </c>
      <c r="AG9" s="95">
        <v>0</v>
      </c>
      <c r="AH9" s="95">
        <v>0</v>
      </c>
      <c r="AI9" s="95">
        <v>0</v>
      </c>
      <c r="AJ9" s="95">
        <v>0</v>
      </c>
      <c r="AK9" s="95">
        <v>0</v>
      </c>
      <c r="AL9" s="95">
        <v>0</v>
      </c>
      <c r="AM9" s="150">
        <f t="shared" ref="AM9:AM19" si="0">AA9*$AA$5+AB9*$AB$5+AC9*$AC$5+AD9*$AD$5</f>
        <v>12</v>
      </c>
      <c r="AN9" s="150">
        <f t="shared" ref="AN9:AN19" si="1">AE9*$AE$5+$AF$5*AF9+$AG$5*AG9+$AH$5*AH9</f>
        <v>0</v>
      </c>
      <c r="AO9" s="95">
        <f t="shared" ref="AO9:AO19" si="2">$AI$5*AI9+$AJ$5*AJ9+$AK$5*AK9+$AL$5*AL9</f>
        <v>0</v>
      </c>
      <c r="AP9" s="95">
        <f t="shared" ref="AP9:AP19" si="3">AM9*16*16+AN9*16+AO9</f>
        <v>3072</v>
      </c>
      <c r="AQ9" s="95">
        <f t="shared" ref="AQ9:AQ19" si="4">SUM(AA9:AL9)</f>
        <v>2</v>
      </c>
      <c r="AR9" s="150" t="s">
        <v>35</v>
      </c>
    </row>
    <row r="10" spans="2:44" ht="16.95" customHeight="1" thickBot="1" x14ac:dyDescent="0.25">
      <c r="B10" s="190"/>
      <c r="C10" s="59" t="s">
        <v>15</v>
      </c>
      <c r="D10" s="42"/>
      <c r="E10" s="43" t="s">
        <v>30</v>
      </c>
      <c r="F10" s="44" t="s">
        <v>29</v>
      </c>
      <c r="G10" s="45" t="s">
        <v>27</v>
      </c>
      <c r="H10" s="120">
        <f>$E$9*H9</f>
        <v>0</v>
      </c>
      <c r="I10" s="120">
        <f>$E$9*I9</f>
        <v>0</v>
      </c>
      <c r="J10" s="120">
        <f t="shared" ref="J10:S10" si="5">$E$9*J9</f>
        <v>0</v>
      </c>
      <c r="K10" s="120">
        <f t="shared" si="5"/>
        <v>0</v>
      </c>
      <c r="L10" s="120">
        <f t="shared" si="5"/>
        <v>0</v>
      </c>
      <c r="M10" s="120">
        <f t="shared" si="5"/>
        <v>0</v>
      </c>
      <c r="N10" s="120">
        <f t="shared" si="5"/>
        <v>0</v>
      </c>
      <c r="O10" s="120">
        <f t="shared" si="5"/>
        <v>0</v>
      </c>
      <c r="P10" s="120">
        <f t="shared" si="5"/>
        <v>0</v>
      </c>
      <c r="Q10" s="120">
        <f t="shared" si="5"/>
        <v>0</v>
      </c>
      <c r="R10" s="120">
        <f t="shared" si="5"/>
        <v>0</v>
      </c>
      <c r="S10" s="120">
        <f t="shared" si="5"/>
        <v>0</v>
      </c>
      <c r="T10" s="120">
        <f t="shared" ref="T10:T25" si="6">SUM(H10:S10)</f>
        <v>0</v>
      </c>
      <c r="U10" s="113" t="s">
        <v>9</v>
      </c>
      <c r="AA10" s="95">
        <v>1</v>
      </c>
      <c r="AB10" s="95">
        <v>1</v>
      </c>
      <c r="AC10" s="95">
        <v>1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150">
        <f t="shared" si="0"/>
        <v>14</v>
      </c>
      <c r="AN10" s="150">
        <f t="shared" si="1"/>
        <v>0</v>
      </c>
      <c r="AO10" s="95">
        <f t="shared" si="2"/>
        <v>0</v>
      </c>
      <c r="AP10" s="95">
        <f t="shared" si="3"/>
        <v>3584</v>
      </c>
      <c r="AQ10" s="95">
        <f t="shared" si="4"/>
        <v>3</v>
      </c>
      <c r="AR10" s="150" t="s">
        <v>36</v>
      </c>
    </row>
    <row r="11" spans="2:44" ht="16.95" customHeight="1" thickTop="1" x14ac:dyDescent="0.2">
      <c r="B11" s="190"/>
      <c r="C11" s="183" t="s">
        <v>24</v>
      </c>
      <c r="D11" s="32"/>
      <c r="E11" s="33"/>
      <c r="F11" s="34" t="s">
        <v>2</v>
      </c>
      <c r="G11" s="47" t="s">
        <v>7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7">
        <f t="shared" si="6"/>
        <v>0</v>
      </c>
      <c r="U11" s="111" t="s">
        <v>7</v>
      </c>
      <c r="AA11" s="95">
        <v>1</v>
      </c>
      <c r="AB11" s="95">
        <v>1</v>
      </c>
      <c r="AC11" s="95">
        <v>1</v>
      </c>
      <c r="AD11" s="95">
        <v>1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150">
        <f t="shared" si="0"/>
        <v>15</v>
      </c>
      <c r="AN11" s="150">
        <f t="shared" si="1"/>
        <v>0</v>
      </c>
      <c r="AO11" s="95">
        <f t="shared" si="2"/>
        <v>0</v>
      </c>
      <c r="AP11" s="95">
        <f t="shared" si="3"/>
        <v>3840</v>
      </c>
      <c r="AQ11" s="95">
        <f t="shared" si="4"/>
        <v>4</v>
      </c>
      <c r="AR11" s="150" t="s">
        <v>37</v>
      </c>
    </row>
    <row r="12" spans="2:44" ht="16.95" customHeight="1" x14ac:dyDescent="0.2">
      <c r="B12" s="190"/>
      <c r="C12" s="184"/>
      <c r="D12" s="37"/>
      <c r="E12" s="38">
        <v>0.53400000000000003</v>
      </c>
      <c r="F12" s="39" t="s">
        <v>23</v>
      </c>
      <c r="G12" s="48" t="s">
        <v>26</v>
      </c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>
        <f t="shared" si="6"/>
        <v>0</v>
      </c>
      <c r="U12" s="112" t="s">
        <v>8</v>
      </c>
      <c r="AA12" s="95">
        <v>1</v>
      </c>
      <c r="AB12" s="95">
        <v>1</v>
      </c>
      <c r="AC12" s="95">
        <v>1</v>
      </c>
      <c r="AD12" s="95">
        <v>1</v>
      </c>
      <c r="AE12" s="95">
        <v>1</v>
      </c>
      <c r="AF12" s="95">
        <v>0</v>
      </c>
      <c r="AG12" s="95">
        <v>0</v>
      </c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150">
        <f t="shared" si="0"/>
        <v>15</v>
      </c>
      <c r="AN12" s="150">
        <f t="shared" si="1"/>
        <v>8</v>
      </c>
      <c r="AO12" s="95">
        <f t="shared" si="2"/>
        <v>0</v>
      </c>
      <c r="AP12" s="95">
        <f t="shared" si="3"/>
        <v>3968</v>
      </c>
      <c r="AQ12" s="95">
        <f t="shared" si="4"/>
        <v>5</v>
      </c>
      <c r="AR12" s="150" t="s">
        <v>38</v>
      </c>
    </row>
    <row r="13" spans="2:44" ht="16.95" customHeight="1" thickBot="1" x14ac:dyDescent="0.25">
      <c r="B13" s="190"/>
      <c r="C13" s="59" t="s">
        <v>15</v>
      </c>
      <c r="D13" s="42"/>
      <c r="E13" s="43" t="s">
        <v>30</v>
      </c>
      <c r="F13" s="44" t="s">
        <v>29</v>
      </c>
      <c r="G13" s="49" t="s">
        <v>27</v>
      </c>
      <c r="H13" s="120">
        <f t="shared" ref="H13:S13" si="7">$E$12*H12</f>
        <v>0</v>
      </c>
      <c r="I13" s="120">
        <f t="shared" si="7"/>
        <v>0</v>
      </c>
      <c r="J13" s="120">
        <f t="shared" si="7"/>
        <v>0</v>
      </c>
      <c r="K13" s="120">
        <f t="shared" si="7"/>
        <v>0</v>
      </c>
      <c r="L13" s="120">
        <f t="shared" si="7"/>
        <v>0</v>
      </c>
      <c r="M13" s="120">
        <f t="shared" si="7"/>
        <v>0</v>
      </c>
      <c r="N13" s="120">
        <f t="shared" si="7"/>
        <v>0</v>
      </c>
      <c r="O13" s="120">
        <f t="shared" si="7"/>
        <v>0</v>
      </c>
      <c r="P13" s="120">
        <f t="shared" si="7"/>
        <v>0</v>
      </c>
      <c r="Q13" s="120">
        <f t="shared" si="7"/>
        <v>0</v>
      </c>
      <c r="R13" s="120">
        <f t="shared" si="7"/>
        <v>0</v>
      </c>
      <c r="S13" s="120">
        <f t="shared" si="7"/>
        <v>0</v>
      </c>
      <c r="T13" s="120">
        <f t="shared" si="6"/>
        <v>0</v>
      </c>
      <c r="U13" s="113" t="s">
        <v>9</v>
      </c>
      <c r="AA13" s="95">
        <v>1</v>
      </c>
      <c r="AB13" s="95">
        <v>1</v>
      </c>
      <c r="AC13" s="95">
        <v>1</v>
      </c>
      <c r="AD13" s="95">
        <v>1</v>
      </c>
      <c r="AE13" s="95">
        <v>1</v>
      </c>
      <c r="AF13" s="95">
        <v>1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150">
        <f t="shared" si="0"/>
        <v>15</v>
      </c>
      <c r="AN13" s="150">
        <f t="shared" si="1"/>
        <v>12</v>
      </c>
      <c r="AO13" s="95">
        <f t="shared" si="2"/>
        <v>0</v>
      </c>
      <c r="AP13" s="95">
        <f t="shared" si="3"/>
        <v>4032</v>
      </c>
      <c r="AQ13" s="95">
        <f t="shared" si="4"/>
        <v>6</v>
      </c>
      <c r="AR13" s="150" t="s">
        <v>39</v>
      </c>
    </row>
    <row r="14" spans="2:44" ht="16.95" customHeight="1" thickTop="1" x14ac:dyDescent="0.2">
      <c r="B14" s="190"/>
      <c r="C14" s="70" t="s">
        <v>33</v>
      </c>
      <c r="D14" s="50"/>
      <c r="E14" s="33"/>
      <c r="F14" s="34" t="s">
        <v>2</v>
      </c>
      <c r="G14" s="35" t="s">
        <v>7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7">
        <f t="shared" si="6"/>
        <v>0</v>
      </c>
      <c r="U14" s="111" t="s">
        <v>7</v>
      </c>
      <c r="AA14" s="95">
        <v>1</v>
      </c>
      <c r="AB14" s="95">
        <v>1</v>
      </c>
      <c r="AC14" s="95">
        <v>1</v>
      </c>
      <c r="AD14" s="95">
        <v>1</v>
      </c>
      <c r="AE14" s="95">
        <v>1</v>
      </c>
      <c r="AF14" s="95">
        <v>1</v>
      </c>
      <c r="AG14" s="95">
        <v>1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150">
        <f t="shared" si="0"/>
        <v>15</v>
      </c>
      <c r="AN14" s="150">
        <f t="shared" si="1"/>
        <v>14</v>
      </c>
      <c r="AO14" s="95">
        <f t="shared" si="2"/>
        <v>0</v>
      </c>
      <c r="AP14" s="95">
        <f t="shared" si="3"/>
        <v>4064</v>
      </c>
      <c r="AQ14" s="95">
        <f t="shared" si="4"/>
        <v>7</v>
      </c>
      <c r="AR14" s="150" t="s">
        <v>40</v>
      </c>
    </row>
    <row r="15" spans="2:44" ht="16.95" customHeight="1" x14ac:dyDescent="0.2">
      <c r="B15" s="190"/>
      <c r="C15" s="60"/>
      <c r="D15" s="51"/>
      <c r="E15" s="38">
        <f>IF(D16=1,2.29,6.55)</f>
        <v>2.29</v>
      </c>
      <c r="F15" s="39" t="s">
        <v>3</v>
      </c>
      <c r="G15" s="40" t="s">
        <v>51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9">
        <f t="shared" si="6"/>
        <v>0</v>
      </c>
      <c r="U15" s="112" t="s">
        <v>10</v>
      </c>
      <c r="AA15" s="95">
        <v>1</v>
      </c>
      <c r="AB15" s="95">
        <v>1</v>
      </c>
      <c r="AC15" s="95">
        <v>1</v>
      </c>
      <c r="AD15" s="95">
        <v>1</v>
      </c>
      <c r="AE15" s="95">
        <v>1</v>
      </c>
      <c r="AF15" s="95">
        <v>1</v>
      </c>
      <c r="AG15" s="95">
        <v>1</v>
      </c>
      <c r="AH15" s="95">
        <v>1</v>
      </c>
      <c r="AI15" s="95">
        <v>0</v>
      </c>
      <c r="AJ15" s="95">
        <v>0</v>
      </c>
      <c r="AK15" s="95">
        <v>0</v>
      </c>
      <c r="AL15" s="95">
        <v>0</v>
      </c>
      <c r="AM15" s="150">
        <f t="shared" si="0"/>
        <v>15</v>
      </c>
      <c r="AN15" s="150">
        <f t="shared" si="1"/>
        <v>15</v>
      </c>
      <c r="AO15" s="95">
        <f t="shared" si="2"/>
        <v>0</v>
      </c>
      <c r="AP15" s="95">
        <f t="shared" si="3"/>
        <v>4080</v>
      </c>
      <c r="AQ15" s="95">
        <f t="shared" si="4"/>
        <v>8</v>
      </c>
      <c r="AR15" s="150" t="s">
        <v>41</v>
      </c>
    </row>
    <row r="16" spans="2:44" ht="16.95" customHeight="1" thickBot="1" x14ac:dyDescent="0.25">
      <c r="B16" s="190"/>
      <c r="C16" s="61" t="s">
        <v>52</v>
      </c>
      <c r="D16" s="56">
        <v>1</v>
      </c>
      <c r="E16" s="43" t="s">
        <v>32</v>
      </c>
      <c r="F16" s="44" t="s">
        <v>29</v>
      </c>
      <c r="G16" s="45" t="s">
        <v>27</v>
      </c>
      <c r="H16" s="120">
        <f t="shared" ref="H16:S16" si="8">$E$15*H15</f>
        <v>0</v>
      </c>
      <c r="I16" s="120">
        <f t="shared" si="8"/>
        <v>0</v>
      </c>
      <c r="J16" s="120">
        <f t="shared" si="8"/>
        <v>0</v>
      </c>
      <c r="K16" s="120">
        <f t="shared" si="8"/>
        <v>0</v>
      </c>
      <c r="L16" s="120">
        <f t="shared" si="8"/>
        <v>0</v>
      </c>
      <c r="M16" s="120">
        <f t="shared" si="8"/>
        <v>0</v>
      </c>
      <c r="N16" s="120">
        <f t="shared" si="8"/>
        <v>0</v>
      </c>
      <c r="O16" s="120">
        <f t="shared" si="8"/>
        <v>0</v>
      </c>
      <c r="P16" s="120">
        <f t="shared" si="8"/>
        <v>0</v>
      </c>
      <c r="Q16" s="120">
        <f t="shared" si="8"/>
        <v>0</v>
      </c>
      <c r="R16" s="120">
        <f t="shared" si="8"/>
        <v>0</v>
      </c>
      <c r="S16" s="120">
        <f t="shared" si="8"/>
        <v>0</v>
      </c>
      <c r="T16" s="120">
        <f t="shared" si="6"/>
        <v>0</v>
      </c>
      <c r="U16" s="113" t="s">
        <v>9</v>
      </c>
      <c r="AA16" s="95">
        <v>1</v>
      </c>
      <c r="AB16" s="95">
        <v>1</v>
      </c>
      <c r="AC16" s="95">
        <v>1</v>
      </c>
      <c r="AD16" s="95">
        <v>1</v>
      </c>
      <c r="AE16" s="95">
        <v>1</v>
      </c>
      <c r="AF16" s="95">
        <v>1</v>
      </c>
      <c r="AG16" s="95">
        <v>1</v>
      </c>
      <c r="AH16" s="95">
        <v>1</v>
      </c>
      <c r="AI16" s="95">
        <v>1</v>
      </c>
      <c r="AJ16" s="95">
        <v>0</v>
      </c>
      <c r="AK16" s="95">
        <v>0</v>
      </c>
      <c r="AL16" s="95">
        <v>0</v>
      </c>
      <c r="AM16" s="150">
        <f t="shared" si="0"/>
        <v>15</v>
      </c>
      <c r="AN16" s="150">
        <f t="shared" si="1"/>
        <v>15</v>
      </c>
      <c r="AO16" s="95">
        <f t="shared" si="2"/>
        <v>8</v>
      </c>
      <c r="AP16" s="95">
        <f t="shared" si="3"/>
        <v>4088</v>
      </c>
      <c r="AQ16" s="95">
        <f t="shared" si="4"/>
        <v>9</v>
      </c>
      <c r="AR16" s="150" t="s">
        <v>42</v>
      </c>
    </row>
    <row r="17" spans="2:45" ht="16.95" customHeight="1" thickTop="1" x14ac:dyDescent="0.2">
      <c r="B17" s="190"/>
      <c r="C17" s="183" t="s">
        <v>5</v>
      </c>
      <c r="D17" s="32"/>
      <c r="E17" s="33"/>
      <c r="F17" s="34" t="s">
        <v>2</v>
      </c>
      <c r="G17" s="35" t="s">
        <v>7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7">
        <f t="shared" si="6"/>
        <v>0</v>
      </c>
      <c r="U17" s="111" t="s">
        <v>7</v>
      </c>
      <c r="AA17" s="95">
        <v>1</v>
      </c>
      <c r="AB17" s="95">
        <v>1</v>
      </c>
      <c r="AC17" s="95">
        <v>1</v>
      </c>
      <c r="AD17" s="95">
        <v>1</v>
      </c>
      <c r="AE17" s="95">
        <v>1</v>
      </c>
      <c r="AF17" s="95">
        <v>1</v>
      </c>
      <c r="AG17" s="95">
        <v>1</v>
      </c>
      <c r="AH17" s="95">
        <v>1</v>
      </c>
      <c r="AI17" s="95">
        <v>1</v>
      </c>
      <c r="AJ17" s="95">
        <v>1</v>
      </c>
      <c r="AK17" s="95">
        <v>0</v>
      </c>
      <c r="AL17" s="95">
        <v>0</v>
      </c>
      <c r="AM17" s="150">
        <f t="shared" si="0"/>
        <v>15</v>
      </c>
      <c r="AN17" s="150">
        <f t="shared" si="1"/>
        <v>15</v>
      </c>
      <c r="AO17" s="95">
        <f t="shared" si="2"/>
        <v>12</v>
      </c>
      <c r="AP17" s="95">
        <f t="shared" si="3"/>
        <v>4092</v>
      </c>
      <c r="AQ17" s="95">
        <f t="shared" si="4"/>
        <v>10</v>
      </c>
      <c r="AR17" s="150" t="s">
        <v>43</v>
      </c>
    </row>
    <row r="18" spans="2:45" ht="16.95" customHeight="1" x14ac:dyDescent="0.2">
      <c r="B18" s="190"/>
      <c r="C18" s="184"/>
      <c r="D18" s="37"/>
      <c r="E18" s="38">
        <v>2.4900000000000002</v>
      </c>
      <c r="F18" s="39" t="s">
        <v>3</v>
      </c>
      <c r="G18" s="40" t="s">
        <v>19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2">
        <f t="shared" si="6"/>
        <v>0</v>
      </c>
      <c r="U18" s="112" t="s">
        <v>19</v>
      </c>
      <c r="AA18" s="95">
        <v>1</v>
      </c>
      <c r="AB18" s="95">
        <v>1</v>
      </c>
      <c r="AC18" s="95">
        <v>1</v>
      </c>
      <c r="AD18" s="95">
        <v>1</v>
      </c>
      <c r="AE18" s="95">
        <v>1</v>
      </c>
      <c r="AF18" s="95">
        <v>1</v>
      </c>
      <c r="AG18" s="95">
        <v>1</v>
      </c>
      <c r="AH18" s="95">
        <v>1</v>
      </c>
      <c r="AI18" s="95">
        <v>1</v>
      </c>
      <c r="AJ18" s="95">
        <v>1</v>
      </c>
      <c r="AK18" s="95">
        <v>1</v>
      </c>
      <c r="AL18" s="95">
        <v>0</v>
      </c>
      <c r="AM18" s="150">
        <f t="shared" si="0"/>
        <v>15</v>
      </c>
      <c r="AN18" s="150">
        <f t="shared" si="1"/>
        <v>15</v>
      </c>
      <c r="AO18" s="95">
        <f t="shared" si="2"/>
        <v>14</v>
      </c>
      <c r="AP18" s="95">
        <f t="shared" si="3"/>
        <v>4094</v>
      </c>
      <c r="AQ18" s="95">
        <f t="shared" si="4"/>
        <v>11</v>
      </c>
      <c r="AR18" s="150" t="s">
        <v>44</v>
      </c>
    </row>
    <row r="19" spans="2:45" ht="16.95" customHeight="1" thickBot="1" x14ac:dyDescent="0.25">
      <c r="B19" s="191"/>
      <c r="C19" s="59" t="s">
        <v>16</v>
      </c>
      <c r="D19" s="42"/>
      <c r="E19" s="43" t="s">
        <v>72</v>
      </c>
      <c r="F19" s="44" t="s">
        <v>29</v>
      </c>
      <c r="G19" s="45" t="s">
        <v>27</v>
      </c>
      <c r="H19" s="120">
        <f t="shared" ref="H19:S19" si="9">$E$18*H18</f>
        <v>0</v>
      </c>
      <c r="I19" s="120">
        <f t="shared" si="9"/>
        <v>0</v>
      </c>
      <c r="J19" s="120">
        <f t="shared" si="9"/>
        <v>0</v>
      </c>
      <c r="K19" s="120">
        <f t="shared" si="9"/>
        <v>0</v>
      </c>
      <c r="L19" s="120">
        <f t="shared" si="9"/>
        <v>0</v>
      </c>
      <c r="M19" s="120">
        <f t="shared" si="9"/>
        <v>0</v>
      </c>
      <c r="N19" s="120">
        <f t="shared" si="9"/>
        <v>0</v>
      </c>
      <c r="O19" s="120">
        <f t="shared" si="9"/>
        <v>0</v>
      </c>
      <c r="P19" s="120">
        <f t="shared" si="9"/>
        <v>0</v>
      </c>
      <c r="Q19" s="120">
        <f t="shared" si="9"/>
        <v>0</v>
      </c>
      <c r="R19" s="120">
        <f t="shared" si="9"/>
        <v>0</v>
      </c>
      <c r="S19" s="120">
        <f t="shared" si="9"/>
        <v>0</v>
      </c>
      <c r="T19" s="120">
        <f t="shared" si="6"/>
        <v>0</v>
      </c>
      <c r="U19" s="113" t="s">
        <v>9</v>
      </c>
      <c r="AA19" s="95">
        <v>1</v>
      </c>
      <c r="AB19" s="95">
        <v>1</v>
      </c>
      <c r="AC19" s="95">
        <v>1</v>
      </c>
      <c r="AD19" s="95">
        <v>1</v>
      </c>
      <c r="AE19" s="95">
        <v>1</v>
      </c>
      <c r="AF19" s="95">
        <v>1</v>
      </c>
      <c r="AG19" s="95">
        <v>1</v>
      </c>
      <c r="AH19" s="95">
        <v>1</v>
      </c>
      <c r="AI19" s="95">
        <v>1</v>
      </c>
      <c r="AJ19" s="95">
        <v>1</v>
      </c>
      <c r="AK19" s="95">
        <v>1</v>
      </c>
      <c r="AL19" s="95">
        <v>1</v>
      </c>
      <c r="AM19" s="150">
        <f t="shared" si="0"/>
        <v>15</v>
      </c>
      <c r="AN19" s="150">
        <f t="shared" si="1"/>
        <v>15</v>
      </c>
      <c r="AO19" s="95">
        <f t="shared" si="2"/>
        <v>15</v>
      </c>
      <c r="AP19" s="95">
        <f t="shared" si="3"/>
        <v>4095</v>
      </c>
      <c r="AQ19" s="95">
        <f t="shared" si="4"/>
        <v>12</v>
      </c>
      <c r="AR19" s="150" t="s">
        <v>45</v>
      </c>
    </row>
    <row r="20" spans="2:45" ht="16.95" customHeight="1" thickTop="1" x14ac:dyDescent="0.2">
      <c r="B20" s="189" t="s">
        <v>75</v>
      </c>
      <c r="C20" s="183" t="s">
        <v>4</v>
      </c>
      <c r="D20" s="32"/>
      <c r="E20" s="33"/>
      <c r="F20" s="34" t="s">
        <v>2</v>
      </c>
      <c r="G20" s="35" t="s">
        <v>7</v>
      </c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7">
        <f t="shared" si="6"/>
        <v>0</v>
      </c>
      <c r="U20" s="111" t="s">
        <v>7</v>
      </c>
    </row>
    <row r="21" spans="2:45" ht="16.95" customHeight="1" x14ac:dyDescent="0.2">
      <c r="B21" s="190"/>
      <c r="C21" s="184"/>
      <c r="D21" s="37"/>
      <c r="E21" s="38">
        <v>0.36</v>
      </c>
      <c r="F21" s="39" t="s">
        <v>3</v>
      </c>
      <c r="G21" s="40" t="s">
        <v>10</v>
      </c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3">
        <f t="shared" si="6"/>
        <v>0</v>
      </c>
      <c r="U21" s="112" t="s">
        <v>10</v>
      </c>
    </row>
    <row r="22" spans="2:45" ht="16.95" customHeight="1" thickBot="1" x14ac:dyDescent="0.25">
      <c r="B22" s="190"/>
      <c r="C22" s="59" t="s">
        <v>28</v>
      </c>
      <c r="D22" s="42"/>
      <c r="E22" s="43" t="s">
        <v>73</v>
      </c>
      <c r="F22" s="44" t="s">
        <v>29</v>
      </c>
      <c r="G22" s="45" t="s">
        <v>27</v>
      </c>
      <c r="H22" s="120">
        <f t="shared" ref="H22:S22" si="10">$E$21*H21</f>
        <v>0</v>
      </c>
      <c r="I22" s="120">
        <f t="shared" si="10"/>
        <v>0</v>
      </c>
      <c r="J22" s="120">
        <f t="shared" si="10"/>
        <v>0</v>
      </c>
      <c r="K22" s="120">
        <f t="shared" si="10"/>
        <v>0</v>
      </c>
      <c r="L22" s="120">
        <f t="shared" si="10"/>
        <v>0</v>
      </c>
      <c r="M22" s="120">
        <f t="shared" si="10"/>
        <v>0</v>
      </c>
      <c r="N22" s="120">
        <f t="shared" si="10"/>
        <v>0</v>
      </c>
      <c r="O22" s="120">
        <f t="shared" si="10"/>
        <v>0</v>
      </c>
      <c r="P22" s="120">
        <f t="shared" si="10"/>
        <v>0</v>
      </c>
      <c r="Q22" s="120">
        <f t="shared" si="10"/>
        <v>0</v>
      </c>
      <c r="R22" s="120">
        <f t="shared" si="10"/>
        <v>0</v>
      </c>
      <c r="S22" s="120">
        <f t="shared" si="10"/>
        <v>0</v>
      </c>
      <c r="T22" s="120">
        <f t="shared" si="6"/>
        <v>0</v>
      </c>
      <c r="U22" s="113" t="s">
        <v>9</v>
      </c>
    </row>
    <row r="23" spans="2:45" ht="16.95" customHeight="1" thickTop="1" x14ac:dyDescent="0.2">
      <c r="B23" s="190"/>
      <c r="C23" s="70" t="s">
        <v>25</v>
      </c>
      <c r="D23" s="32"/>
      <c r="E23" s="33"/>
      <c r="F23" s="34" t="s">
        <v>2</v>
      </c>
      <c r="G23" s="35" t="s">
        <v>7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7">
        <f t="shared" si="6"/>
        <v>0</v>
      </c>
      <c r="U23" s="111" t="s">
        <v>7</v>
      </c>
    </row>
    <row r="24" spans="2:45" ht="16.95" customHeight="1" x14ac:dyDescent="0.2">
      <c r="B24" s="190"/>
      <c r="C24" s="60"/>
      <c r="D24" s="37"/>
      <c r="E24" s="38">
        <f>IF(D25=1,2.32,2.62)</f>
        <v>2.3199999999999998</v>
      </c>
      <c r="F24" s="39" t="s">
        <v>3</v>
      </c>
      <c r="G24" s="40" t="s">
        <v>19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5">
        <f t="shared" si="6"/>
        <v>0</v>
      </c>
      <c r="U24" s="112" t="s">
        <v>19</v>
      </c>
    </row>
    <row r="25" spans="2:45" ht="16.95" customHeight="1" thickBot="1" x14ac:dyDescent="0.25">
      <c r="B25" s="191"/>
      <c r="C25" s="60" t="s">
        <v>53</v>
      </c>
      <c r="D25" s="57">
        <v>1</v>
      </c>
      <c r="E25" s="43" t="s">
        <v>31</v>
      </c>
      <c r="F25" s="44" t="s">
        <v>29</v>
      </c>
      <c r="G25" s="45" t="s">
        <v>27</v>
      </c>
      <c r="H25" s="120">
        <f t="shared" ref="H25:S25" si="11">$E$24*H24</f>
        <v>0</v>
      </c>
      <c r="I25" s="120">
        <f t="shared" si="11"/>
        <v>0</v>
      </c>
      <c r="J25" s="120">
        <f t="shared" si="11"/>
        <v>0</v>
      </c>
      <c r="K25" s="120">
        <f t="shared" si="11"/>
        <v>0</v>
      </c>
      <c r="L25" s="120">
        <f t="shared" si="11"/>
        <v>0</v>
      </c>
      <c r="M25" s="120">
        <f t="shared" si="11"/>
        <v>0</v>
      </c>
      <c r="N25" s="120">
        <f t="shared" si="11"/>
        <v>0</v>
      </c>
      <c r="O25" s="120">
        <f t="shared" si="11"/>
        <v>0</v>
      </c>
      <c r="P25" s="120">
        <f t="shared" si="11"/>
        <v>0</v>
      </c>
      <c r="Q25" s="120">
        <f t="shared" si="11"/>
        <v>0</v>
      </c>
      <c r="R25" s="120">
        <f t="shared" si="11"/>
        <v>0</v>
      </c>
      <c r="S25" s="120">
        <f t="shared" si="11"/>
        <v>0</v>
      </c>
      <c r="T25" s="120">
        <f t="shared" si="6"/>
        <v>0</v>
      </c>
      <c r="U25" s="113" t="s">
        <v>9</v>
      </c>
    </row>
    <row r="26" spans="2:45" ht="16.95" customHeight="1" thickTop="1" x14ac:dyDescent="0.2">
      <c r="B26" s="192" t="s">
        <v>6</v>
      </c>
      <c r="C26" s="193"/>
      <c r="D26" s="65"/>
      <c r="E26" s="198" t="s">
        <v>2</v>
      </c>
      <c r="F26" s="199"/>
      <c r="G26" s="144" t="s">
        <v>7</v>
      </c>
      <c r="H26" s="126">
        <f>H8+H14+H17+H20+H23-H11</f>
        <v>0</v>
      </c>
      <c r="I26" s="126">
        <f>I8+I14+I17+I20+I23-I11</f>
        <v>0</v>
      </c>
      <c r="J26" s="126">
        <f t="shared" ref="J26:S26" si="12">J8+J14+J17+J20+J23-J11</f>
        <v>0</v>
      </c>
      <c r="K26" s="126">
        <f t="shared" si="12"/>
        <v>0</v>
      </c>
      <c r="L26" s="126">
        <f t="shared" si="12"/>
        <v>0</v>
      </c>
      <c r="M26" s="126">
        <f t="shared" si="12"/>
        <v>0</v>
      </c>
      <c r="N26" s="126">
        <f t="shared" si="12"/>
        <v>0</v>
      </c>
      <c r="O26" s="126">
        <f t="shared" si="12"/>
        <v>0</v>
      </c>
      <c r="P26" s="126">
        <f t="shared" si="12"/>
        <v>0</v>
      </c>
      <c r="Q26" s="126">
        <f t="shared" si="12"/>
        <v>0</v>
      </c>
      <c r="R26" s="126">
        <f t="shared" si="12"/>
        <v>0</v>
      </c>
      <c r="S26" s="126">
        <f t="shared" si="12"/>
        <v>0</v>
      </c>
      <c r="T26" s="117">
        <f>SUM(H26:S26)</f>
        <v>0</v>
      </c>
      <c r="U26" s="111" t="s">
        <v>7</v>
      </c>
      <c r="V26" s="53"/>
    </row>
    <row r="27" spans="2:45" ht="16.95" customHeight="1" thickBot="1" x14ac:dyDescent="0.25">
      <c r="B27" s="194"/>
      <c r="C27" s="195"/>
      <c r="D27" s="66"/>
      <c r="E27" s="196" t="s">
        <v>77</v>
      </c>
      <c r="F27" s="197"/>
      <c r="G27" s="136" t="s">
        <v>27</v>
      </c>
      <c r="H27" s="139">
        <f t="shared" ref="H27:S27" si="13">H10+H16+H19+H22+H25-H13</f>
        <v>0</v>
      </c>
      <c r="I27" s="139">
        <f>I10+I16+I19+I22+I25-I13</f>
        <v>0</v>
      </c>
      <c r="J27" s="139">
        <f t="shared" si="13"/>
        <v>0</v>
      </c>
      <c r="K27" s="139">
        <f t="shared" si="13"/>
        <v>0</v>
      </c>
      <c r="L27" s="139">
        <f t="shared" si="13"/>
        <v>0</v>
      </c>
      <c r="M27" s="139">
        <f t="shared" si="13"/>
        <v>0</v>
      </c>
      <c r="N27" s="139">
        <f t="shared" si="13"/>
        <v>0</v>
      </c>
      <c r="O27" s="139">
        <f t="shared" si="13"/>
        <v>0</v>
      </c>
      <c r="P27" s="139">
        <f t="shared" si="13"/>
        <v>0</v>
      </c>
      <c r="Q27" s="139">
        <f t="shared" si="13"/>
        <v>0</v>
      </c>
      <c r="R27" s="139">
        <f t="shared" si="13"/>
        <v>0</v>
      </c>
      <c r="S27" s="139">
        <f t="shared" si="13"/>
        <v>0</v>
      </c>
      <c r="T27" s="139">
        <f>SUM(H27:S27)</f>
        <v>0</v>
      </c>
      <c r="U27" s="137" t="s">
        <v>9</v>
      </c>
      <c r="Z27" s="95" t="s">
        <v>91</v>
      </c>
      <c r="AA27" s="95">
        <f>IF(H27=0,0,1)</f>
        <v>0</v>
      </c>
      <c r="AB27" s="95">
        <f t="shared" ref="AB27:AL27" si="14">IF(I27=0,0,1)</f>
        <v>0</v>
      </c>
      <c r="AC27" s="95">
        <f t="shared" si="14"/>
        <v>0</v>
      </c>
      <c r="AD27" s="95">
        <f t="shared" si="14"/>
        <v>0</v>
      </c>
      <c r="AE27" s="95">
        <f t="shared" si="14"/>
        <v>0</v>
      </c>
      <c r="AF27" s="95">
        <f t="shared" si="14"/>
        <v>0</v>
      </c>
      <c r="AG27" s="95">
        <f t="shared" si="14"/>
        <v>0</v>
      </c>
      <c r="AH27" s="95">
        <f t="shared" si="14"/>
        <v>0</v>
      </c>
      <c r="AI27" s="95">
        <f t="shared" si="14"/>
        <v>0</v>
      </c>
      <c r="AJ27" s="95">
        <f t="shared" si="14"/>
        <v>0</v>
      </c>
      <c r="AK27" s="95">
        <f t="shared" si="14"/>
        <v>0</v>
      </c>
      <c r="AL27" s="95">
        <f t="shared" si="14"/>
        <v>0</v>
      </c>
      <c r="AM27" s="150">
        <f t="shared" ref="AM27" si="15">AA27*$AA$5+AB27*$AB$5+AC27*$AC$5+AD27*$AD$5</f>
        <v>0</v>
      </c>
      <c r="AN27" s="150">
        <f t="shared" ref="AN27" si="16">AE27*$AE$5+$AF$5*AF27+$AG$5*AG27+$AH$5*AH27</f>
        <v>0</v>
      </c>
      <c r="AO27" s="95">
        <f t="shared" ref="AO27" si="17">$AI$5*AI27+$AJ$5*AJ27+$AK$5*AK27+$AL$5*AL27</f>
        <v>0</v>
      </c>
      <c r="AP27" s="95">
        <f t="shared" ref="AP27" si="18">AM27*16*16+AN27*16+AO27</f>
        <v>0</v>
      </c>
      <c r="AQ27" s="95" t="e">
        <f>VLOOKUP(AP27,AP8:AR19,2)</f>
        <v>#N/A</v>
      </c>
      <c r="AR27" s="95" t="e">
        <f>VLOOKUP(AP27,AP8:AR19,3)</f>
        <v>#N/A</v>
      </c>
    </row>
    <row r="28" spans="2:45" s="67" customFormat="1" hidden="1" x14ac:dyDescent="0.2">
      <c r="B28" s="76"/>
      <c r="C28" s="75"/>
      <c r="D28" s="77"/>
      <c r="E28" s="75"/>
      <c r="F28" s="75"/>
      <c r="G28" s="75"/>
      <c r="H28" s="78"/>
      <c r="I28" s="78"/>
      <c r="J28" s="78"/>
      <c r="K28" s="80"/>
      <c r="L28" s="90"/>
      <c r="M28" s="94"/>
      <c r="N28" s="94"/>
      <c r="O28" s="94"/>
      <c r="P28" s="94"/>
      <c r="Q28" s="81"/>
      <c r="R28" s="164" t="s">
        <v>71</v>
      </c>
      <c r="S28" s="165"/>
      <c r="T28" s="127">
        <f>T27+T13</f>
        <v>0</v>
      </c>
      <c r="U28" s="114" t="s">
        <v>27</v>
      </c>
      <c r="V28" s="129" t="s">
        <v>105</v>
      </c>
      <c r="W28" s="102"/>
      <c r="X28" s="102"/>
      <c r="AS28" s="76"/>
    </row>
    <row r="29" spans="2:45" s="67" customFormat="1" ht="16.8" hidden="1" thickBot="1" x14ac:dyDescent="0.25">
      <c r="B29" s="76"/>
      <c r="C29" s="75"/>
      <c r="D29" s="77"/>
      <c r="E29" s="75"/>
      <c r="F29" s="75"/>
      <c r="G29" s="75"/>
      <c r="H29" s="78"/>
      <c r="I29" s="78"/>
      <c r="J29" s="78"/>
      <c r="K29" s="80"/>
      <c r="L29" s="80"/>
      <c r="M29" s="92"/>
      <c r="N29" s="92"/>
      <c r="O29" s="93"/>
      <c r="P29" s="93"/>
      <c r="Q29" s="81"/>
      <c r="R29" s="166" t="s">
        <v>98</v>
      </c>
      <c r="S29" s="167"/>
      <c r="T29" s="128">
        <f>T10+T16+T19-T13</f>
        <v>0</v>
      </c>
      <c r="U29" s="115" t="s">
        <v>27</v>
      </c>
      <c r="V29" s="129" t="s">
        <v>105</v>
      </c>
      <c r="W29" s="102"/>
      <c r="X29" s="102"/>
      <c r="AS29" s="76"/>
    </row>
    <row r="30" spans="2:45" s="67" customFormat="1" ht="4.05" customHeight="1" thickBot="1" x14ac:dyDescent="0.25">
      <c r="B30" s="76"/>
      <c r="C30" s="75"/>
      <c r="D30" s="77"/>
      <c r="E30" s="75"/>
      <c r="F30" s="75"/>
      <c r="G30" s="75"/>
      <c r="H30" s="78"/>
      <c r="I30" s="78"/>
      <c r="J30" s="78"/>
      <c r="K30" s="80"/>
      <c r="L30" s="80"/>
      <c r="M30" s="96"/>
      <c r="N30" s="96"/>
      <c r="O30" s="97"/>
      <c r="P30" s="97"/>
      <c r="Q30" s="81"/>
      <c r="R30" s="108"/>
      <c r="S30" s="108"/>
      <c r="T30" s="109"/>
      <c r="U30" s="110"/>
      <c r="W30" s="102"/>
      <c r="X30" s="102"/>
      <c r="AS30" s="76"/>
    </row>
    <row r="31" spans="2:45" ht="16.95" customHeight="1" x14ac:dyDescent="0.2">
      <c r="B31" s="185" t="s">
        <v>110</v>
      </c>
      <c r="C31" s="186"/>
      <c r="D31" s="132"/>
      <c r="E31" s="181" t="s">
        <v>102</v>
      </c>
      <c r="F31" s="182"/>
      <c r="G31" s="133" t="s">
        <v>27</v>
      </c>
      <c r="H31" s="140">
        <f>M4/12</f>
        <v>0</v>
      </c>
      <c r="I31" s="140">
        <f t="shared" ref="I31:S31" si="19">$H$31</f>
        <v>0</v>
      </c>
      <c r="J31" s="140">
        <f t="shared" si="19"/>
        <v>0</v>
      </c>
      <c r="K31" s="140">
        <f t="shared" si="19"/>
        <v>0</v>
      </c>
      <c r="L31" s="140">
        <f t="shared" si="19"/>
        <v>0</v>
      </c>
      <c r="M31" s="140">
        <f t="shared" si="19"/>
        <v>0</v>
      </c>
      <c r="N31" s="140">
        <f t="shared" si="19"/>
        <v>0</v>
      </c>
      <c r="O31" s="140">
        <f t="shared" si="19"/>
        <v>0</v>
      </c>
      <c r="P31" s="140">
        <f t="shared" si="19"/>
        <v>0</v>
      </c>
      <c r="Q31" s="140">
        <f t="shared" si="19"/>
        <v>0</v>
      </c>
      <c r="R31" s="140">
        <f t="shared" si="19"/>
        <v>0</v>
      </c>
      <c r="S31" s="140">
        <f t="shared" si="19"/>
        <v>0</v>
      </c>
      <c r="T31" s="141">
        <f t="shared" ref="T31" si="20">SUM(H31:S31)</f>
        <v>0</v>
      </c>
      <c r="U31" s="138" t="s">
        <v>70</v>
      </c>
    </row>
    <row r="32" spans="2:45" s="67" customFormat="1" ht="16.8" thickBot="1" x14ac:dyDescent="0.25">
      <c r="B32" s="187"/>
      <c r="C32" s="188"/>
      <c r="D32" s="134"/>
      <c r="E32" s="179" t="s">
        <v>103</v>
      </c>
      <c r="F32" s="180"/>
      <c r="G32" s="135" t="s">
        <v>27</v>
      </c>
      <c r="H32" s="142">
        <f>M5/12</f>
        <v>0</v>
      </c>
      <c r="I32" s="142">
        <f t="shared" ref="I32:S32" si="21">$H$32</f>
        <v>0</v>
      </c>
      <c r="J32" s="142">
        <f t="shared" si="21"/>
        <v>0</v>
      </c>
      <c r="K32" s="142">
        <f t="shared" si="21"/>
        <v>0</v>
      </c>
      <c r="L32" s="142">
        <f t="shared" si="21"/>
        <v>0</v>
      </c>
      <c r="M32" s="142">
        <f t="shared" si="21"/>
        <v>0</v>
      </c>
      <c r="N32" s="142">
        <f t="shared" si="21"/>
        <v>0</v>
      </c>
      <c r="O32" s="142">
        <f t="shared" si="21"/>
        <v>0</v>
      </c>
      <c r="P32" s="142">
        <f t="shared" si="21"/>
        <v>0</v>
      </c>
      <c r="Q32" s="142">
        <f t="shared" si="21"/>
        <v>0</v>
      </c>
      <c r="R32" s="142">
        <f t="shared" si="21"/>
        <v>0</v>
      </c>
      <c r="S32" s="142">
        <f t="shared" si="21"/>
        <v>0</v>
      </c>
      <c r="T32" s="143">
        <f>SUM(H32:S32)</f>
        <v>0</v>
      </c>
      <c r="U32" s="137" t="s">
        <v>27</v>
      </c>
      <c r="W32" s="102"/>
      <c r="X32" s="102"/>
      <c r="AS32" s="76"/>
    </row>
    <row r="33" spans="2:45" s="67" customFormat="1" x14ac:dyDescent="0.2">
      <c r="B33" s="76"/>
      <c r="C33" s="75"/>
      <c r="D33" s="77"/>
      <c r="E33" s="75"/>
      <c r="F33" s="75"/>
      <c r="G33" s="75"/>
      <c r="H33" s="78"/>
      <c r="I33" s="78"/>
      <c r="J33" s="78"/>
      <c r="K33" s="80"/>
      <c r="L33" s="80"/>
      <c r="M33" s="96"/>
      <c r="N33" s="96"/>
      <c r="O33" s="97"/>
      <c r="P33" s="97"/>
      <c r="Q33" s="81"/>
      <c r="R33" s="105"/>
      <c r="S33" s="105"/>
      <c r="T33" s="106"/>
      <c r="U33" s="107"/>
      <c r="W33" s="102"/>
      <c r="X33" s="102"/>
      <c r="AS33" s="76"/>
    </row>
    <row r="34" spans="2:45" s="67" customFormat="1" x14ac:dyDescent="0.2">
      <c r="B34" s="76"/>
      <c r="C34" s="75"/>
      <c r="D34" s="77"/>
      <c r="E34" s="75"/>
      <c r="F34" s="75"/>
      <c r="G34" s="75"/>
      <c r="H34" s="78"/>
      <c r="I34" s="78"/>
      <c r="J34" s="78"/>
      <c r="K34" s="80"/>
      <c r="L34" s="80"/>
      <c r="M34" s="160"/>
      <c r="N34" s="160"/>
      <c r="O34" s="161"/>
      <c r="P34" s="161"/>
      <c r="Q34" s="81"/>
      <c r="R34" s="76"/>
      <c r="S34" s="76"/>
      <c r="T34" s="76"/>
      <c r="U34" s="75"/>
      <c r="W34" s="102"/>
      <c r="X34" s="102"/>
      <c r="AS34" s="76"/>
    </row>
    <row r="35" spans="2:45" s="67" customFormat="1" x14ac:dyDescent="0.2">
      <c r="B35" s="76"/>
      <c r="T35" s="68"/>
      <c r="U35" s="52"/>
      <c r="W35" s="102"/>
      <c r="X35" s="102"/>
      <c r="AS35" s="76"/>
    </row>
    <row r="36" spans="2:45" ht="15" customHeight="1" x14ac:dyDescent="0.2">
      <c r="C36" s="11"/>
      <c r="D36" s="13"/>
      <c r="E36" s="11"/>
      <c r="F36" s="11"/>
      <c r="G36" s="11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0"/>
    </row>
    <row r="37" spans="2:45" ht="15" customHeight="1" x14ac:dyDescent="0.2">
      <c r="C37" s="5"/>
      <c r="D37" s="17"/>
      <c r="O37" s="6"/>
    </row>
    <row r="38" spans="2:45" ht="15" customHeight="1" x14ac:dyDescent="0.2">
      <c r="C38" s="5"/>
      <c r="D38" s="17"/>
    </row>
    <row r="39" spans="2:45" ht="15" customHeight="1" x14ac:dyDescent="0.2">
      <c r="C39" s="5"/>
      <c r="D39" s="17"/>
    </row>
    <row r="40" spans="2:45" ht="15" customHeight="1" x14ac:dyDescent="0.2">
      <c r="C40" s="5"/>
      <c r="D40" s="17"/>
    </row>
    <row r="41" spans="2:45" ht="15" customHeight="1" x14ac:dyDescent="0.2">
      <c r="C41" s="5"/>
      <c r="D41" s="17"/>
      <c r="O41" s="3"/>
      <c r="P41" s="3"/>
      <c r="Q41" s="3"/>
      <c r="R41" s="3"/>
      <c r="S41" s="3"/>
      <c r="T41" s="3"/>
    </row>
    <row r="42" spans="2:45" ht="15" customHeight="1" x14ac:dyDescent="0.2">
      <c r="C42" s="5"/>
      <c r="D42" s="17"/>
      <c r="O42" s="3"/>
      <c r="P42" s="3"/>
      <c r="Q42" s="3"/>
      <c r="R42" s="3"/>
      <c r="S42" s="3"/>
      <c r="T42" s="3"/>
      <c r="AB42" s="151"/>
    </row>
    <row r="43" spans="2:45" ht="15" customHeight="1" x14ac:dyDescent="0.2">
      <c r="O43" s="3"/>
      <c r="P43" s="3"/>
      <c r="Q43" s="3"/>
      <c r="R43" s="3"/>
      <c r="S43" s="3"/>
      <c r="T43" s="3"/>
    </row>
    <row r="44" spans="2:45" ht="15" customHeight="1" x14ac:dyDescent="0.2">
      <c r="O44" s="3"/>
      <c r="P44" s="3"/>
      <c r="Q44" s="3"/>
      <c r="R44" s="3"/>
      <c r="S44" s="3"/>
      <c r="T44" s="3"/>
    </row>
    <row r="45" spans="2:45" ht="15" customHeight="1" x14ac:dyDescent="0.2">
      <c r="O45" s="3"/>
      <c r="P45" s="3"/>
      <c r="Q45" s="3"/>
      <c r="R45" s="3"/>
      <c r="S45" s="3"/>
      <c r="T45" s="3"/>
    </row>
    <row r="46" spans="2:45" ht="15" customHeight="1" x14ac:dyDescent="0.2">
      <c r="O46" s="3"/>
      <c r="P46" s="3"/>
      <c r="Q46" s="3"/>
      <c r="R46" s="3"/>
      <c r="S46" s="3"/>
      <c r="T46" s="3"/>
    </row>
    <row r="47" spans="2:45" ht="15" customHeight="1" x14ac:dyDescent="0.2"/>
    <row r="48" spans="2:45" ht="15" customHeight="1" x14ac:dyDescent="0.2">
      <c r="O48" s="6"/>
      <c r="P48" s="6"/>
    </row>
    <row r="49" spans="28:34" ht="15" customHeight="1" x14ac:dyDescent="0.2"/>
    <row r="50" spans="28:34" ht="15" customHeight="1" x14ac:dyDescent="0.2"/>
    <row r="53" spans="28:34" x14ac:dyDescent="0.2">
      <c r="AB53" s="152" t="s">
        <v>93</v>
      </c>
      <c r="AC53" s="152" t="s">
        <v>94</v>
      </c>
      <c r="AD53" s="152" t="s">
        <v>95</v>
      </c>
      <c r="AE53" s="152" t="s">
        <v>97</v>
      </c>
      <c r="AF53" s="152" t="s">
        <v>96</v>
      </c>
      <c r="AG53" s="67"/>
      <c r="AH53" s="67"/>
    </row>
    <row r="54" spans="28:34" x14ac:dyDescent="0.2">
      <c r="AB54" s="153">
        <v>0.7</v>
      </c>
      <c r="AC54" s="153">
        <v>0.8</v>
      </c>
      <c r="AD54" s="153">
        <v>0.9</v>
      </c>
      <c r="AE54" s="153">
        <v>1</v>
      </c>
      <c r="AF54" s="153">
        <v>1.1000000000000001</v>
      </c>
      <c r="AG54" s="67"/>
      <c r="AH54" s="67"/>
    </row>
    <row r="55" spans="28:34" ht="70.05" customHeight="1" x14ac:dyDescent="0.2">
      <c r="AB55" s="67"/>
      <c r="AC55" s="67"/>
      <c r="AD55" s="67"/>
      <c r="AE55" s="67"/>
      <c r="AF55" s="67"/>
      <c r="AG55" s="67"/>
      <c r="AH55" s="67"/>
    </row>
    <row r="56" spans="28:34" x14ac:dyDescent="0.2">
      <c r="AB56" s="67"/>
      <c r="AC56" s="67"/>
      <c r="AD56" s="67"/>
      <c r="AE56" s="67"/>
      <c r="AF56" s="67"/>
      <c r="AG56" s="67"/>
      <c r="AH56" s="67"/>
    </row>
    <row r="57" spans="28:34" x14ac:dyDescent="0.2">
      <c r="AB57" s="67"/>
      <c r="AC57" s="67"/>
      <c r="AD57" s="67"/>
      <c r="AE57" s="67"/>
      <c r="AF57" s="67"/>
      <c r="AG57" s="67"/>
      <c r="AH57" s="67"/>
    </row>
  </sheetData>
  <sheetProtection algorithmName="SHA-512" hashValue="/UES8aiZUo/Hei/9T0UctI3+Ztz8rsiBfq9V5XsSLrLYJfQqbuqLZBDiWUje2ZHAUgYfrXQ7UM8r6QGRJMLhxw==" saltValue="th6u/jrcEiJ4Y2FSv0KaZQ==" spinCount="100000" sheet="1" objects="1" scenarios="1" selectLockedCells="1"/>
  <mergeCells count="30">
    <mergeCell ref="R5:U5"/>
    <mergeCell ref="K4:L4"/>
    <mergeCell ref="K5:L5"/>
    <mergeCell ref="N4:O4"/>
    <mergeCell ref="N5:O5"/>
    <mergeCell ref="E32:F32"/>
    <mergeCell ref="E31:F31"/>
    <mergeCell ref="C8:C9"/>
    <mergeCell ref="C11:C12"/>
    <mergeCell ref="B31:C32"/>
    <mergeCell ref="B8:B19"/>
    <mergeCell ref="B20:B25"/>
    <mergeCell ref="B26:C27"/>
    <mergeCell ref="E27:F27"/>
    <mergeCell ref="E26:F26"/>
    <mergeCell ref="C20:C21"/>
    <mergeCell ref="C17:C18"/>
    <mergeCell ref="R3:U3"/>
    <mergeCell ref="R2:U2"/>
    <mergeCell ref="F1:F4"/>
    <mergeCell ref="H1:J4"/>
    <mergeCell ref="G1:G4"/>
    <mergeCell ref="R4:U4"/>
    <mergeCell ref="K3:L3"/>
    <mergeCell ref="N3:O3"/>
    <mergeCell ref="M34:N34"/>
    <mergeCell ref="O34:P34"/>
    <mergeCell ref="T7:U7"/>
    <mergeCell ref="R28:S28"/>
    <mergeCell ref="R29:S29"/>
  </mergeCells>
  <phoneticPr fontId="1"/>
  <pageMargins left="0.51181102362204722" right="0.51181102362204722" top="0.55118110236220474" bottom="0.35433070866141736" header="0.31496062992125984" footer="0.31496062992125984"/>
  <pageSetup paperSize="9" scale="75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53" r:id="rId4" name="Option Button 33">
              <controlPr defaultSize="0" autoFill="0" autoLine="0" autoPict="0" altText="ガソリン">
                <anchor moveWithCells="1">
                  <from>
                    <xdr:col>2</xdr:col>
                    <xdr:colOff>0</xdr:colOff>
                    <xdr:row>22</xdr:row>
                    <xdr:rowOff>213360</xdr:rowOff>
                  </from>
                  <to>
                    <xdr:col>2</xdr:col>
                    <xdr:colOff>754380</xdr:colOff>
                    <xdr:row>23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5" name="Option Button 34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2</xdr:col>
                    <xdr:colOff>662940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6" name="Option Button 35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2</xdr:col>
                    <xdr:colOff>662940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7" name="Option Button 36">
              <controlPr defaultSize="0" autoFill="0" autoLine="0" autoPict="0" altText="ガソリン">
                <anchor moveWithCells="1">
                  <from>
                    <xdr:col>2</xdr:col>
                    <xdr:colOff>0</xdr:colOff>
                    <xdr:row>23</xdr:row>
                    <xdr:rowOff>213360</xdr:rowOff>
                  </from>
                  <to>
                    <xdr:col>2</xdr:col>
                    <xdr:colOff>792480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8" name="Group Box 44">
              <controlPr defaultSize="0" autoFill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5</xdr:col>
                    <xdr:colOff>7620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9" name="Group Box 45">
              <controlPr defaultSize="0" autoFill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5</xdr:col>
                    <xdr:colOff>7620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10" name="Group Box 46">
              <controlPr defaultSize="0" autoFill="0" autoPict="0">
                <anchor moveWithCells="1">
                  <from>
                    <xdr:col>13</xdr:col>
                    <xdr:colOff>0</xdr:colOff>
                    <xdr:row>1</xdr:row>
                    <xdr:rowOff>0</xdr:rowOff>
                  </from>
                  <to>
                    <xdr:col>14</xdr:col>
                    <xdr:colOff>640080</xdr:colOff>
                    <xdr:row>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11" name="Group Box 47">
              <controlPr defaultSize="0" autoFill="0" autoPict="0">
                <anchor moveWithCells="1">
                  <from>
                    <xdr:col>18</xdr:col>
                    <xdr:colOff>0</xdr:colOff>
                    <xdr:row>27</xdr:row>
                    <xdr:rowOff>0</xdr:rowOff>
                  </from>
                  <to>
                    <xdr:col>19</xdr:col>
                    <xdr:colOff>640080</xdr:colOff>
                    <xdr:row>32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R52"/>
  <sheetViews>
    <sheetView zoomScale="70" zoomScaleNormal="70" workbookViewId="0">
      <selection activeCell="I15" sqref="I15"/>
    </sheetView>
  </sheetViews>
  <sheetFormatPr defaultRowHeight="16.2" x14ac:dyDescent="0.2"/>
  <cols>
    <col min="1" max="1" width="2.77734375" style="82" customWidth="1"/>
    <col min="2" max="2" width="3.77734375" style="82" customWidth="1"/>
    <col min="3" max="3" width="12.77734375" style="83" customWidth="1"/>
    <col min="4" max="4" width="4.77734375" style="84" hidden="1" customWidth="1"/>
    <col min="5" max="6" width="10.77734375" style="83" customWidth="1"/>
    <col min="7" max="7" width="5.77734375" style="83" customWidth="1"/>
    <col min="8" max="20" width="9.77734375" style="82" customWidth="1"/>
    <col min="21" max="21" width="5.77734375" style="82" customWidth="1"/>
    <col min="22" max="22" width="9.5546875" style="82" bestFit="1" customWidth="1"/>
    <col min="23" max="25" width="8.88671875" style="82"/>
    <col min="26" max="44" width="8.88671875" style="67"/>
    <col min="45" max="16384" width="8.88671875" style="82"/>
  </cols>
  <sheetData>
    <row r="1" spans="1:44" ht="13.5" customHeight="1" thickBot="1" x14ac:dyDescent="0.25">
      <c r="A1" s="1"/>
      <c r="B1" s="1"/>
      <c r="C1" s="18"/>
      <c r="D1" s="19"/>
      <c r="E1" s="20"/>
      <c r="F1" s="172" t="s">
        <v>22</v>
      </c>
      <c r="G1" s="174">
        <v>4</v>
      </c>
      <c r="H1" s="173" t="s">
        <v>104</v>
      </c>
      <c r="I1" s="173"/>
      <c r="J1" s="173"/>
      <c r="K1" s="3"/>
      <c r="L1" s="1"/>
      <c r="M1" s="1"/>
      <c r="N1" s="1"/>
      <c r="O1" s="89"/>
      <c r="P1" s="1"/>
      <c r="Q1" s="1"/>
      <c r="R1" s="1"/>
      <c r="S1" s="1"/>
      <c r="T1" s="1"/>
      <c r="U1" s="1"/>
      <c r="V1" s="1"/>
    </row>
    <row r="2" spans="1:44" ht="13.5" customHeight="1" x14ac:dyDescent="0.2">
      <c r="A2" s="1"/>
      <c r="B2" s="1"/>
      <c r="C2" s="18"/>
      <c r="D2" s="19"/>
      <c r="E2" s="20"/>
      <c r="F2" s="172"/>
      <c r="G2" s="174"/>
      <c r="H2" s="173"/>
      <c r="I2" s="173"/>
      <c r="J2" s="173"/>
      <c r="K2" s="104" t="s">
        <v>18</v>
      </c>
      <c r="L2" s="145"/>
      <c r="M2" s="146" t="s">
        <v>99</v>
      </c>
      <c r="N2" s="130" t="e">
        <f>AR27</f>
        <v>#N/A</v>
      </c>
      <c r="O2" s="131" t="s">
        <v>108</v>
      </c>
      <c r="P2" s="21"/>
      <c r="Q2" s="91" t="s">
        <v>47</v>
      </c>
      <c r="R2" s="170"/>
      <c r="S2" s="170"/>
      <c r="T2" s="170"/>
      <c r="U2" s="171"/>
      <c r="V2" s="1"/>
    </row>
    <row r="3" spans="1:44" ht="13.5" customHeight="1" x14ac:dyDescent="0.2">
      <c r="A3" s="1"/>
      <c r="B3" s="1"/>
      <c r="C3" s="18"/>
      <c r="D3" s="19"/>
      <c r="E3" s="22"/>
      <c r="F3" s="172"/>
      <c r="G3" s="174"/>
      <c r="H3" s="173"/>
      <c r="I3" s="173"/>
      <c r="J3" s="173"/>
      <c r="K3" s="175" t="s">
        <v>0</v>
      </c>
      <c r="L3" s="176"/>
      <c r="M3" s="147" t="s">
        <v>100</v>
      </c>
      <c r="N3" s="177" t="s">
        <v>109</v>
      </c>
      <c r="O3" s="178"/>
      <c r="P3" s="1"/>
      <c r="Q3" s="87" t="s">
        <v>48</v>
      </c>
      <c r="R3" s="168"/>
      <c r="S3" s="168"/>
      <c r="T3" s="168"/>
      <c r="U3" s="169"/>
      <c r="V3" s="1"/>
    </row>
    <row r="4" spans="1:44" ht="13.5" customHeight="1" x14ac:dyDescent="0.2">
      <c r="A4" s="1"/>
      <c r="B4" s="1"/>
      <c r="C4" s="18"/>
      <c r="D4" s="19"/>
      <c r="E4" s="22"/>
      <c r="F4" s="172"/>
      <c r="G4" s="174"/>
      <c r="H4" s="173"/>
      <c r="I4" s="173"/>
      <c r="J4" s="173"/>
      <c r="K4" s="219" t="s">
        <v>106</v>
      </c>
      <c r="L4" s="220"/>
      <c r="M4" s="100">
        <f>1607*L2</f>
        <v>0</v>
      </c>
      <c r="N4" s="213" t="e">
        <f>T29/(M4/12*AQ27)</f>
        <v>#N/A</v>
      </c>
      <c r="O4" s="214"/>
      <c r="P4" s="88" t="e">
        <f>IF(N4&lt;AB52,"AA",IF(N4&lt;AC52,"A",IF(N4&lt;AD52,"B",IF(N4&lt;AE52,"CC","D"))))</f>
        <v>#N/A</v>
      </c>
      <c r="Q4" s="87" t="s">
        <v>49</v>
      </c>
      <c r="R4" s="168"/>
      <c r="S4" s="168"/>
      <c r="T4" s="168"/>
      <c r="U4" s="169"/>
      <c r="V4" s="1"/>
    </row>
    <row r="5" spans="1:44" ht="13.5" customHeight="1" thickBot="1" x14ac:dyDescent="0.25">
      <c r="A5" s="1"/>
      <c r="B5" s="1"/>
      <c r="C5" s="23"/>
      <c r="D5" s="24"/>
      <c r="E5" s="25"/>
      <c r="F5" s="25"/>
      <c r="G5" s="25"/>
      <c r="H5" s="21"/>
      <c r="I5" s="21"/>
      <c r="J5" s="21"/>
      <c r="K5" s="221" t="s">
        <v>107</v>
      </c>
      <c r="L5" s="222"/>
      <c r="M5" s="99">
        <f>L2*1004</f>
        <v>0</v>
      </c>
      <c r="N5" s="215" t="s">
        <v>92</v>
      </c>
      <c r="O5" s="216"/>
      <c r="P5" s="1"/>
      <c r="Q5" s="58" t="s">
        <v>50</v>
      </c>
      <c r="R5" s="200"/>
      <c r="S5" s="200"/>
      <c r="T5" s="200"/>
      <c r="U5" s="201"/>
      <c r="V5" s="1"/>
      <c r="AA5" s="95">
        <v>8</v>
      </c>
      <c r="AB5" s="95">
        <v>4</v>
      </c>
      <c r="AC5" s="95">
        <v>2</v>
      </c>
      <c r="AD5" s="95">
        <v>1</v>
      </c>
      <c r="AE5" s="95">
        <v>8</v>
      </c>
      <c r="AF5" s="95">
        <v>4</v>
      </c>
      <c r="AG5" s="95">
        <v>2</v>
      </c>
      <c r="AH5" s="95">
        <v>1</v>
      </c>
      <c r="AI5" s="95">
        <v>8</v>
      </c>
      <c r="AJ5" s="95">
        <v>4</v>
      </c>
      <c r="AK5" s="95">
        <v>2</v>
      </c>
      <c r="AL5" s="95">
        <v>1</v>
      </c>
      <c r="AM5" s="95"/>
      <c r="AN5" s="95"/>
      <c r="AO5" s="95"/>
      <c r="AP5" s="95"/>
      <c r="AQ5" s="95"/>
      <c r="AR5" s="95"/>
    </row>
    <row r="6" spans="1:44" ht="6" customHeight="1" thickBot="1" x14ac:dyDescent="0.25">
      <c r="A6" s="1"/>
      <c r="B6" s="1"/>
      <c r="C6" s="23"/>
      <c r="D6" s="24"/>
      <c r="E6" s="25"/>
      <c r="F6" s="25"/>
      <c r="G6" s="25"/>
      <c r="H6" s="21"/>
      <c r="I6" s="21"/>
      <c r="J6" s="21"/>
      <c r="K6" s="21"/>
      <c r="L6" s="21"/>
      <c r="M6" s="21"/>
      <c r="N6" s="26"/>
      <c r="O6" s="26"/>
      <c r="P6" s="21"/>
      <c r="Q6" s="21"/>
      <c r="R6" s="26"/>
      <c r="S6" s="27"/>
      <c r="T6" s="27"/>
      <c r="U6" s="27"/>
      <c r="V6" s="1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</row>
    <row r="7" spans="1:44" ht="19.95" customHeight="1" thickBot="1" x14ac:dyDescent="0.25">
      <c r="A7" s="1"/>
      <c r="B7" s="63"/>
      <c r="C7" s="62" t="s">
        <v>0</v>
      </c>
      <c r="D7" s="28"/>
      <c r="E7" s="29" t="s">
        <v>46</v>
      </c>
      <c r="F7" s="30" t="s">
        <v>1</v>
      </c>
      <c r="G7" s="31" t="s">
        <v>20</v>
      </c>
      <c r="H7" s="73" t="s">
        <v>34</v>
      </c>
      <c r="I7" s="73" t="s">
        <v>35</v>
      </c>
      <c r="J7" s="73" t="s">
        <v>36</v>
      </c>
      <c r="K7" s="73" t="s">
        <v>37</v>
      </c>
      <c r="L7" s="73" t="s">
        <v>38</v>
      </c>
      <c r="M7" s="73" t="s">
        <v>39</v>
      </c>
      <c r="N7" s="73" t="s">
        <v>40</v>
      </c>
      <c r="O7" s="73" t="s">
        <v>41</v>
      </c>
      <c r="P7" s="73" t="s">
        <v>42</v>
      </c>
      <c r="Q7" s="73" t="s">
        <v>43</v>
      </c>
      <c r="R7" s="73" t="s">
        <v>44</v>
      </c>
      <c r="S7" s="73" t="s">
        <v>45</v>
      </c>
      <c r="T7" s="162" t="s">
        <v>11</v>
      </c>
      <c r="U7" s="163"/>
      <c r="V7" s="1"/>
      <c r="AA7" s="150" t="s">
        <v>34</v>
      </c>
      <c r="AB7" s="150" t="s">
        <v>35</v>
      </c>
      <c r="AC7" s="150" t="s">
        <v>36</v>
      </c>
      <c r="AD7" s="150" t="s">
        <v>37</v>
      </c>
      <c r="AE7" s="150" t="s">
        <v>38</v>
      </c>
      <c r="AF7" s="150" t="s">
        <v>39</v>
      </c>
      <c r="AG7" s="150" t="s">
        <v>40</v>
      </c>
      <c r="AH7" s="150" t="s">
        <v>41</v>
      </c>
      <c r="AI7" s="150" t="s">
        <v>42</v>
      </c>
      <c r="AJ7" s="150" t="s">
        <v>43</v>
      </c>
      <c r="AK7" s="150" t="s">
        <v>44</v>
      </c>
      <c r="AL7" s="150" t="s">
        <v>45</v>
      </c>
      <c r="AM7" s="95"/>
      <c r="AN7" s="95"/>
      <c r="AO7" s="95"/>
      <c r="AP7" s="95"/>
      <c r="AQ7" s="95"/>
      <c r="AR7" s="95"/>
    </row>
    <row r="8" spans="1:44" ht="16.95" customHeight="1" thickTop="1" x14ac:dyDescent="0.2">
      <c r="A8" s="1"/>
      <c r="B8" s="189" t="s">
        <v>74</v>
      </c>
      <c r="C8" s="183" t="s">
        <v>17</v>
      </c>
      <c r="D8" s="32"/>
      <c r="E8" s="33"/>
      <c r="F8" s="34" t="s">
        <v>2</v>
      </c>
      <c r="G8" s="35" t="s">
        <v>7</v>
      </c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7">
        <f>SUM(H8:S8)</f>
        <v>0</v>
      </c>
      <c r="U8" s="36" t="s">
        <v>7</v>
      </c>
      <c r="V8" s="1"/>
      <c r="AA8" s="95">
        <v>1</v>
      </c>
      <c r="AB8" s="95">
        <v>0</v>
      </c>
      <c r="AC8" s="95">
        <v>0</v>
      </c>
      <c r="AD8" s="95">
        <v>0</v>
      </c>
      <c r="AE8" s="95">
        <v>0</v>
      </c>
      <c r="AF8" s="95">
        <v>0</v>
      </c>
      <c r="AG8" s="95">
        <v>0</v>
      </c>
      <c r="AH8" s="95">
        <v>0</v>
      </c>
      <c r="AI8" s="95">
        <v>0</v>
      </c>
      <c r="AJ8" s="95">
        <v>0</v>
      </c>
      <c r="AK8" s="95">
        <v>0</v>
      </c>
      <c r="AL8" s="95">
        <v>0</v>
      </c>
      <c r="AM8" s="150">
        <f>AA8*$AA$5+AB8*$AB$5+AC8*$AC$5+AD8*$AD$5</f>
        <v>8</v>
      </c>
      <c r="AN8" s="150">
        <f>AE8*$AE$5+$AF$5*AF8+$AG$5*AG8+$AH$5*AH8</f>
        <v>0</v>
      </c>
      <c r="AO8" s="95">
        <f>$AI$5*AI8+$AJ$5*AJ8+$AK$5*AK8+$AL$5*AL8</f>
        <v>0</v>
      </c>
      <c r="AP8" s="95">
        <f>AM8*16*16+AN8*16+AO8</f>
        <v>2048</v>
      </c>
      <c r="AQ8" s="95">
        <f>SUM(AA8:AL8)</f>
        <v>1</v>
      </c>
      <c r="AR8" s="150" t="s">
        <v>34</v>
      </c>
    </row>
    <row r="9" spans="1:44" ht="16.95" customHeight="1" x14ac:dyDescent="0.2">
      <c r="A9" s="1"/>
      <c r="B9" s="190"/>
      <c r="C9" s="184"/>
      <c r="D9" s="37"/>
      <c r="E9" s="38">
        <v>0.53100000000000003</v>
      </c>
      <c r="F9" s="39" t="s">
        <v>3</v>
      </c>
      <c r="G9" s="40" t="s">
        <v>26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9">
        <f>SUM(H9:S9)</f>
        <v>0</v>
      </c>
      <c r="U9" s="41" t="s">
        <v>8</v>
      </c>
      <c r="V9" s="1"/>
      <c r="AA9" s="95">
        <v>1</v>
      </c>
      <c r="AB9" s="95">
        <v>1</v>
      </c>
      <c r="AC9" s="95">
        <v>0</v>
      </c>
      <c r="AD9" s="95">
        <v>0</v>
      </c>
      <c r="AE9" s="95">
        <v>0</v>
      </c>
      <c r="AF9" s="95">
        <v>0</v>
      </c>
      <c r="AG9" s="95">
        <v>0</v>
      </c>
      <c r="AH9" s="95">
        <v>0</v>
      </c>
      <c r="AI9" s="95">
        <v>0</v>
      </c>
      <c r="AJ9" s="95">
        <v>0</v>
      </c>
      <c r="AK9" s="95">
        <v>0</v>
      </c>
      <c r="AL9" s="95">
        <v>0</v>
      </c>
      <c r="AM9" s="150">
        <f t="shared" ref="AM9:AM19" si="0">AA9*$AA$5+AB9*$AB$5+AC9*$AC$5+AD9*$AD$5</f>
        <v>12</v>
      </c>
      <c r="AN9" s="150">
        <f t="shared" ref="AN9:AN19" si="1">AE9*$AE$5+$AF$5*AF9+$AG$5*AG9+$AH$5*AH9</f>
        <v>0</v>
      </c>
      <c r="AO9" s="95">
        <f t="shared" ref="AO9:AO19" si="2">$AI$5*AI9+$AJ$5*AJ9+$AK$5*AK9+$AL$5*AL9</f>
        <v>0</v>
      </c>
      <c r="AP9" s="95">
        <f t="shared" ref="AP9:AP19" si="3">AM9*16*16+AN9*16+AO9</f>
        <v>3072</v>
      </c>
      <c r="AQ9" s="95">
        <f t="shared" ref="AQ9:AQ19" si="4">SUM(AA9:AL9)</f>
        <v>2</v>
      </c>
      <c r="AR9" s="150" t="s">
        <v>35</v>
      </c>
    </row>
    <row r="10" spans="1:44" ht="16.95" customHeight="1" thickBot="1" x14ac:dyDescent="0.25">
      <c r="A10" s="1"/>
      <c r="B10" s="190"/>
      <c r="C10" s="59" t="s">
        <v>15</v>
      </c>
      <c r="D10" s="42"/>
      <c r="E10" s="43" t="s">
        <v>30</v>
      </c>
      <c r="F10" s="44" t="s">
        <v>29</v>
      </c>
      <c r="G10" s="45" t="s">
        <v>27</v>
      </c>
      <c r="H10" s="120">
        <f>$E$9*H9</f>
        <v>0</v>
      </c>
      <c r="I10" s="120">
        <f>$E$9*I9</f>
        <v>0</v>
      </c>
      <c r="J10" s="120">
        <f t="shared" ref="J10:S10" si="5">$E$9*J9</f>
        <v>0</v>
      </c>
      <c r="K10" s="120">
        <f t="shared" si="5"/>
        <v>0</v>
      </c>
      <c r="L10" s="120">
        <f t="shared" si="5"/>
        <v>0</v>
      </c>
      <c r="M10" s="120">
        <f t="shared" si="5"/>
        <v>0</v>
      </c>
      <c r="N10" s="120">
        <f t="shared" si="5"/>
        <v>0</v>
      </c>
      <c r="O10" s="120">
        <f t="shared" si="5"/>
        <v>0</v>
      </c>
      <c r="P10" s="120">
        <f t="shared" si="5"/>
        <v>0</v>
      </c>
      <c r="Q10" s="120">
        <f t="shared" si="5"/>
        <v>0</v>
      </c>
      <c r="R10" s="120">
        <f t="shared" si="5"/>
        <v>0</v>
      </c>
      <c r="S10" s="120">
        <f t="shared" si="5"/>
        <v>0</v>
      </c>
      <c r="T10" s="120">
        <f t="shared" ref="T10:T25" si="6">SUM(H10:S10)</f>
        <v>0</v>
      </c>
      <c r="U10" s="46" t="s">
        <v>9</v>
      </c>
      <c r="V10" s="1"/>
      <c r="AA10" s="95">
        <v>1</v>
      </c>
      <c r="AB10" s="95">
        <v>1</v>
      </c>
      <c r="AC10" s="95">
        <v>1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150">
        <f t="shared" si="0"/>
        <v>14</v>
      </c>
      <c r="AN10" s="150">
        <f t="shared" si="1"/>
        <v>0</v>
      </c>
      <c r="AO10" s="95">
        <f t="shared" si="2"/>
        <v>0</v>
      </c>
      <c r="AP10" s="95">
        <f t="shared" si="3"/>
        <v>3584</v>
      </c>
      <c r="AQ10" s="95">
        <f t="shared" si="4"/>
        <v>3</v>
      </c>
      <c r="AR10" s="150" t="s">
        <v>36</v>
      </c>
    </row>
    <row r="11" spans="1:44" ht="16.95" customHeight="1" thickTop="1" x14ac:dyDescent="0.2">
      <c r="A11" s="1"/>
      <c r="B11" s="190"/>
      <c r="C11" s="183" t="s">
        <v>24</v>
      </c>
      <c r="D11" s="32"/>
      <c r="E11" s="33"/>
      <c r="F11" s="34" t="s">
        <v>2</v>
      </c>
      <c r="G11" s="47" t="s">
        <v>7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7">
        <f t="shared" si="6"/>
        <v>0</v>
      </c>
      <c r="U11" s="36" t="s">
        <v>7</v>
      </c>
      <c r="V11" s="1"/>
      <c r="AA11" s="95">
        <v>1</v>
      </c>
      <c r="AB11" s="95">
        <v>1</v>
      </c>
      <c r="AC11" s="95">
        <v>1</v>
      </c>
      <c r="AD11" s="95">
        <v>1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150">
        <f t="shared" si="0"/>
        <v>15</v>
      </c>
      <c r="AN11" s="150">
        <f t="shared" si="1"/>
        <v>0</v>
      </c>
      <c r="AO11" s="95">
        <f t="shared" si="2"/>
        <v>0</v>
      </c>
      <c r="AP11" s="95">
        <f t="shared" si="3"/>
        <v>3840</v>
      </c>
      <c r="AQ11" s="95">
        <f t="shared" si="4"/>
        <v>4</v>
      </c>
      <c r="AR11" s="150" t="s">
        <v>37</v>
      </c>
    </row>
    <row r="12" spans="1:44" ht="16.95" customHeight="1" x14ac:dyDescent="0.2">
      <c r="A12" s="1"/>
      <c r="B12" s="190"/>
      <c r="C12" s="184"/>
      <c r="D12" s="37"/>
      <c r="E12" s="38">
        <v>0.53100000000000003</v>
      </c>
      <c r="F12" s="39" t="s">
        <v>23</v>
      </c>
      <c r="G12" s="48" t="s">
        <v>26</v>
      </c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>
        <f t="shared" si="6"/>
        <v>0</v>
      </c>
      <c r="U12" s="41" t="s">
        <v>8</v>
      </c>
      <c r="V12" s="1"/>
      <c r="AA12" s="95">
        <v>1</v>
      </c>
      <c r="AB12" s="95">
        <v>1</v>
      </c>
      <c r="AC12" s="95">
        <v>1</v>
      </c>
      <c r="AD12" s="95">
        <v>1</v>
      </c>
      <c r="AE12" s="95">
        <v>1</v>
      </c>
      <c r="AF12" s="95">
        <v>0</v>
      </c>
      <c r="AG12" s="95">
        <v>0</v>
      </c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150">
        <f t="shared" si="0"/>
        <v>15</v>
      </c>
      <c r="AN12" s="150">
        <f t="shared" si="1"/>
        <v>8</v>
      </c>
      <c r="AO12" s="95">
        <f t="shared" si="2"/>
        <v>0</v>
      </c>
      <c r="AP12" s="95">
        <f t="shared" si="3"/>
        <v>3968</v>
      </c>
      <c r="AQ12" s="95">
        <f t="shared" si="4"/>
        <v>5</v>
      </c>
      <c r="AR12" s="150" t="s">
        <v>38</v>
      </c>
    </row>
    <row r="13" spans="1:44" ht="16.95" customHeight="1" thickBot="1" x14ac:dyDescent="0.25">
      <c r="A13" s="1"/>
      <c r="B13" s="190"/>
      <c r="C13" s="59" t="s">
        <v>15</v>
      </c>
      <c r="D13" s="42"/>
      <c r="E13" s="43" t="s">
        <v>30</v>
      </c>
      <c r="F13" s="44" t="s">
        <v>29</v>
      </c>
      <c r="G13" s="49" t="s">
        <v>27</v>
      </c>
      <c r="H13" s="120">
        <f>$E$12*H12</f>
        <v>0</v>
      </c>
      <c r="I13" s="120">
        <f t="shared" ref="I13:S13" si="7">$E$12*I12</f>
        <v>0</v>
      </c>
      <c r="J13" s="120">
        <f t="shared" si="7"/>
        <v>0</v>
      </c>
      <c r="K13" s="120">
        <f t="shared" si="7"/>
        <v>0</v>
      </c>
      <c r="L13" s="120">
        <f t="shared" si="7"/>
        <v>0</v>
      </c>
      <c r="M13" s="120">
        <f t="shared" si="7"/>
        <v>0</v>
      </c>
      <c r="N13" s="120">
        <f t="shared" si="7"/>
        <v>0</v>
      </c>
      <c r="O13" s="120">
        <f t="shared" si="7"/>
        <v>0</v>
      </c>
      <c r="P13" s="120">
        <f t="shared" si="7"/>
        <v>0</v>
      </c>
      <c r="Q13" s="120">
        <f t="shared" si="7"/>
        <v>0</v>
      </c>
      <c r="R13" s="120">
        <f t="shared" si="7"/>
        <v>0</v>
      </c>
      <c r="S13" s="120">
        <f t="shared" si="7"/>
        <v>0</v>
      </c>
      <c r="T13" s="120">
        <f t="shared" si="6"/>
        <v>0</v>
      </c>
      <c r="U13" s="46" t="s">
        <v>9</v>
      </c>
      <c r="V13" s="1"/>
      <c r="AA13" s="95">
        <v>1</v>
      </c>
      <c r="AB13" s="95">
        <v>1</v>
      </c>
      <c r="AC13" s="95">
        <v>1</v>
      </c>
      <c r="AD13" s="95">
        <v>1</v>
      </c>
      <c r="AE13" s="95">
        <v>1</v>
      </c>
      <c r="AF13" s="95">
        <v>1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150">
        <f t="shared" si="0"/>
        <v>15</v>
      </c>
      <c r="AN13" s="150">
        <f t="shared" si="1"/>
        <v>12</v>
      </c>
      <c r="AO13" s="95">
        <f t="shared" si="2"/>
        <v>0</v>
      </c>
      <c r="AP13" s="95">
        <f t="shared" si="3"/>
        <v>4032</v>
      </c>
      <c r="AQ13" s="95">
        <f t="shared" si="4"/>
        <v>6</v>
      </c>
      <c r="AR13" s="150" t="s">
        <v>39</v>
      </c>
    </row>
    <row r="14" spans="1:44" ht="16.95" customHeight="1" thickTop="1" x14ac:dyDescent="0.2">
      <c r="A14" s="1"/>
      <c r="B14" s="190"/>
      <c r="C14" s="74" t="s">
        <v>33</v>
      </c>
      <c r="D14" s="50"/>
      <c r="E14" s="33"/>
      <c r="F14" s="34" t="s">
        <v>2</v>
      </c>
      <c r="G14" s="35" t="s">
        <v>7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7">
        <f t="shared" si="6"/>
        <v>0</v>
      </c>
      <c r="U14" s="36" t="s">
        <v>7</v>
      </c>
      <c r="V14" s="1"/>
      <c r="AA14" s="95">
        <v>1</v>
      </c>
      <c r="AB14" s="95">
        <v>1</v>
      </c>
      <c r="AC14" s="95">
        <v>1</v>
      </c>
      <c r="AD14" s="95">
        <v>1</v>
      </c>
      <c r="AE14" s="95">
        <v>1</v>
      </c>
      <c r="AF14" s="95">
        <v>1</v>
      </c>
      <c r="AG14" s="95">
        <v>1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150">
        <f t="shared" si="0"/>
        <v>15</v>
      </c>
      <c r="AN14" s="150">
        <f t="shared" si="1"/>
        <v>14</v>
      </c>
      <c r="AO14" s="95">
        <f t="shared" si="2"/>
        <v>0</v>
      </c>
      <c r="AP14" s="95">
        <f t="shared" si="3"/>
        <v>4064</v>
      </c>
      <c r="AQ14" s="95">
        <f t="shared" si="4"/>
        <v>7</v>
      </c>
      <c r="AR14" s="150" t="s">
        <v>40</v>
      </c>
    </row>
    <row r="15" spans="1:44" ht="16.95" customHeight="1" x14ac:dyDescent="0.2">
      <c r="A15" s="1"/>
      <c r="B15" s="190"/>
      <c r="C15" s="60"/>
      <c r="D15" s="51"/>
      <c r="E15" s="38">
        <f>IF(D16=1,2.21,6.55)</f>
        <v>2.21</v>
      </c>
      <c r="F15" s="39" t="s">
        <v>3</v>
      </c>
      <c r="G15" s="40" t="s">
        <v>10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9">
        <f t="shared" si="6"/>
        <v>0</v>
      </c>
      <c r="U15" s="41" t="s">
        <v>10</v>
      </c>
      <c r="V15" s="1"/>
      <c r="AA15" s="95">
        <v>1</v>
      </c>
      <c r="AB15" s="95">
        <v>1</v>
      </c>
      <c r="AC15" s="95">
        <v>1</v>
      </c>
      <c r="AD15" s="95">
        <v>1</v>
      </c>
      <c r="AE15" s="95">
        <v>1</v>
      </c>
      <c r="AF15" s="95">
        <v>1</v>
      </c>
      <c r="AG15" s="95">
        <v>1</v>
      </c>
      <c r="AH15" s="95">
        <v>1</v>
      </c>
      <c r="AI15" s="95">
        <v>0</v>
      </c>
      <c r="AJ15" s="95">
        <v>0</v>
      </c>
      <c r="AK15" s="95">
        <v>0</v>
      </c>
      <c r="AL15" s="95">
        <v>0</v>
      </c>
      <c r="AM15" s="150">
        <f t="shared" si="0"/>
        <v>15</v>
      </c>
      <c r="AN15" s="150">
        <f t="shared" si="1"/>
        <v>15</v>
      </c>
      <c r="AO15" s="95">
        <f t="shared" si="2"/>
        <v>0</v>
      </c>
      <c r="AP15" s="95">
        <f t="shared" si="3"/>
        <v>4080</v>
      </c>
      <c r="AQ15" s="95">
        <f t="shared" si="4"/>
        <v>8</v>
      </c>
      <c r="AR15" s="150" t="s">
        <v>41</v>
      </c>
    </row>
    <row r="16" spans="1:44" ht="16.95" customHeight="1" thickBot="1" x14ac:dyDescent="0.25">
      <c r="A16" s="1"/>
      <c r="B16" s="190"/>
      <c r="C16" s="61" t="s">
        <v>52</v>
      </c>
      <c r="D16" s="56">
        <v>1</v>
      </c>
      <c r="E16" s="43" t="s">
        <v>32</v>
      </c>
      <c r="F16" s="44" t="s">
        <v>29</v>
      </c>
      <c r="G16" s="45" t="s">
        <v>27</v>
      </c>
      <c r="H16" s="120">
        <f t="shared" ref="H16:S16" si="8">$E$15*H15</f>
        <v>0</v>
      </c>
      <c r="I16" s="120">
        <f t="shared" si="8"/>
        <v>0</v>
      </c>
      <c r="J16" s="120">
        <f t="shared" si="8"/>
        <v>0</v>
      </c>
      <c r="K16" s="120">
        <f t="shared" si="8"/>
        <v>0</v>
      </c>
      <c r="L16" s="120">
        <f t="shared" si="8"/>
        <v>0</v>
      </c>
      <c r="M16" s="120">
        <f t="shared" si="8"/>
        <v>0</v>
      </c>
      <c r="N16" s="120">
        <f t="shared" si="8"/>
        <v>0</v>
      </c>
      <c r="O16" s="120">
        <f t="shared" si="8"/>
        <v>0</v>
      </c>
      <c r="P16" s="120">
        <f t="shared" si="8"/>
        <v>0</v>
      </c>
      <c r="Q16" s="120">
        <f t="shared" si="8"/>
        <v>0</v>
      </c>
      <c r="R16" s="120">
        <f t="shared" si="8"/>
        <v>0</v>
      </c>
      <c r="S16" s="120">
        <f t="shared" si="8"/>
        <v>0</v>
      </c>
      <c r="T16" s="120">
        <f t="shared" si="6"/>
        <v>0</v>
      </c>
      <c r="U16" s="46" t="s">
        <v>9</v>
      </c>
      <c r="V16" s="1"/>
      <c r="AA16" s="95">
        <v>1</v>
      </c>
      <c r="AB16" s="95">
        <v>1</v>
      </c>
      <c r="AC16" s="95">
        <v>1</v>
      </c>
      <c r="AD16" s="95">
        <v>1</v>
      </c>
      <c r="AE16" s="95">
        <v>1</v>
      </c>
      <c r="AF16" s="95">
        <v>1</v>
      </c>
      <c r="AG16" s="95">
        <v>1</v>
      </c>
      <c r="AH16" s="95">
        <v>1</v>
      </c>
      <c r="AI16" s="95">
        <v>1</v>
      </c>
      <c r="AJ16" s="95">
        <v>0</v>
      </c>
      <c r="AK16" s="95">
        <v>0</v>
      </c>
      <c r="AL16" s="95">
        <v>0</v>
      </c>
      <c r="AM16" s="150">
        <f t="shared" si="0"/>
        <v>15</v>
      </c>
      <c r="AN16" s="150">
        <f t="shared" si="1"/>
        <v>15</v>
      </c>
      <c r="AO16" s="95">
        <f t="shared" si="2"/>
        <v>8</v>
      </c>
      <c r="AP16" s="95">
        <f t="shared" si="3"/>
        <v>4088</v>
      </c>
      <c r="AQ16" s="95">
        <f t="shared" si="4"/>
        <v>9</v>
      </c>
      <c r="AR16" s="150" t="s">
        <v>42</v>
      </c>
    </row>
    <row r="17" spans="1:44" ht="16.95" customHeight="1" thickTop="1" x14ac:dyDescent="0.2">
      <c r="A17" s="1"/>
      <c r="B17" s="190"/>
      <c r="C17" s="183" t="s">
        <v>5</v>
      </c>
      <c r="D17" s="32"/>
      <c r="E17" s="33"/>
      <c r="F17" s="34" t="s">
        <v>2</v>
      </c>
      <c r="G17" s="35" t="s">
        <v>7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7">
        <f t="shared" si="6"/>
        <v>0</v>
      </c>
      <c r="U17" s="36" t="s">
        <v>7</v>
      </c>
      <c r="V17" s="1"/>
      <c r="AA17" s="95">
        <v>1</v>
      </c>
      <c r="AB17" s="95">
        <v>1</v>
      </c>
      <c r="AC17" s="95">
        <v>1</v>
      </c>
      <c r="AD17" s="95">
        <v>1</v>
      </c>
      <c r="AE17" s="95">
        <v>1</v>
      </c>
      <c r="AF17" s="95">
        <v>1</v>
      </c>
      <c r="AG17" s="95">
        <v>1</v>
      </c>
      <c r="AH17" s="95">
        <v>1</v>
      </c>
      <c r="AI17" s="95">
        <v>1</v>
      </c>
      <c r="AJ17" s="95">
        <v>1</v>
      </c>
      <c r="AK17" s="95">
        <v>0</v>
      </c>
      <c r="AL17" s="95">
        <v>0</v>
      </c>
      <c r="AM17" s="150">
        <f t="shared" si="0"/>
        <v>15</v>
      </c>
      <c r="AN17" s="150">
        <f t="shared" si="1"/>
        <v>15</v>
      </c>
      <c r="AO17" s="95">
        <f t="shared" si="2"/>
        <v>12</v>
      </c>
      <c r="AP17" s="95">
        <f t="shared" si="3"/>
        <v>4092</v>
      </c>
      <c r="AQ17" s="95">
        <f t="shared" si="4"/>
        <v>10</v>
      </c>
      <c r="AR17" s="150" t="s">
        <v>43</v>
      </c>
    </row>
    <row r="18" spans="1:44" ht="16.95" customHeight="1" x14ac:dyDescent="0.2">
      <c r="A18" s="1"/>
      <c r="B18" s="190"/>
      <c r="C18" s="184"/>
      <c r="D18" s="37"/>
      <c r="E18" s="38">
        <v>2.4900000000000002</v>
      </c>
      <c r="F18" s="39" t="s">
        <v>3</v>
      </c>
      <c r="G18" s="40" t="s">
        <v>19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2">
        <f t="shared" si="6"/>
        <v>0</v>
      </c>
      <c r="U18" s="41" t="s">
        <v>19</v>
      </c>
      <c r="V18" s="1"/>
      <c r="AA18" s="95">
        <v>1</v>
      </c>
      <c r="AB18" s="95">
        <v>1</v>
      </c>
      <c r="AC18" s="95">
        <v>1</v>
      </c>
      <c r="AD18" s="95">
        <v>1</v>
      </c>
      <c r="AE18" s="95">
        <v>1</v>
      </c>
      <c r="AF18" s="95">
        <v>1</v>
      </c>
      <c r="AG18" s="95">
        <v>1</v>
      </c>
      <c r="AH18" s="95">
        <v>1</v>
      </c>
      <c r="AI18" s="95">
        <v>1</v>
      </c>
      <c r="AJ18" s="95">
        <v>1</v>
      </c>
      <c r="AK18" s="95">
        <v>1</v>
      </c>
      <c r="AL18" s="95">
        <v>0</v>
      </c>
      <c r="AM18" s="150">
        <f t="shared" si="0"/>
        <v>15</v>
      </c>
      <c r="AN18" s="150">
        <f t="shared" si="1"/>
        <v>15</v>
      </c>
      <c r="AO18" s="95">
        <f t="shared" si="2"/>
        <v>14</v>
      </c>
      <c r="AP18" s="95">
        <f t="shared" si="3"/>
        <v>4094</v>
      </c>
      <c r="AQ18" s="95">
        <f t="shared" si="4"/>
        <v>11</v>
      </c>
      <c r="AR18" s="150" t="s">
        <v>44</v>
      </c>
    </row>
    <row r="19" spans="1:44" ht="16.95" customHeight="1" thickBot="1" x14ac:dyDescent="0.25">
      <c r="A19" s="1"/>
      <c r="B19" s="191"/>
      <c r="C19" s="59" t="s">
        <v>16</v>
      </c>
      <c r="D19" s="42"/>
      <c r="E19" s="43" t="s">
        <v>72</v>
      </c>
      <c r="F19" s="44" t="s">
        <v>29</v>
      </c>
      <c r="G19" s="45" t="s">
        <v>27</v>
      </c>
      <c r="H19" s="120">
        <f t="shared" ref="H19:S19" si="9">$E$18*H18</f>
        <v>0</v>
      </c>
      <c r="I19" s="120">
        <f t="shared" si="9"/>
        <v>0</v>
      </c>
      <c r="J19" s="120">
        <f t="shared" si="9"/>
        <v>0</v>
      </c>
      <c r="K19" s="120">
        <f t="shared" si="9"/>
        <v>0</v>
      </c>
      <c r="L19" s="120">
        <f t="shared" si="9"/>
        <v>0</v>
      </c>
      <c r="M19" s="120">
        <f t="shared" si="9"/>
        <v>0</v>
      </c>
      <c r="N19" s="120">
        <f t="shared" si="9"/>
        <v>0</v>
      </c>
      <c r="O19" s="120">
        <f t="shared" si="9"/>
        <v>0</v>
      </c>
      <c r="P19" s="120">
        <f t="shared" si="9"/>
        <v>0</v>
      </c>
      <c r="Q19" s="120">
        <f t="shared" si="9"/>
        <v>0</v>
      </c>
      <c r="R19" s="120">
        <f t="shared" si="9"/>
        <v>0</v>
      </c>
      <c r="S19" s="120">
        <f t="shared" si="9"/>
        <v>0</v>
      </c>
      <c r="T19" s="120">
        <f t="shared" si="6"/>
        <v>0</v>
      </c>
      <c r="U19" s="46" t="s">
        <v>9</v>
      </c>
      <c r="V19" s="1"/>
      <c r="AA19" s="95">
        <v>1</v>
      </c>
      <c r="AB19" s="95">
        <v>1</v>
      </c>
      <c r="AC19" s="95">
        <v>1</v>
      </c>
      <c r="AD19" s="95">
        <v>1</v>
      </c>
      <c r="AE19" s="95">
        <v>1</v>
      </c>
      <c r="AF19" s="95">
        <v>1</v>
      </c>
      <c r="AG19" s="95">
        <v>1</v>
      </c>
      <c r="AH19" s="95">
        <v>1</v>
      </c>
      <c r="AI19" s="95">
        <v>1</v>
      </c>
      <c r="AJ19" s="95">
        <v>1</v>
      </c>
      <c r="AK19" s="95">
        <v>1</v>
      </c>
      <c r="AL19" s="95">
        <v>1</v>
      </c>
      <c r="AM19" s="150">
        <f t="shared" si="0"/>
        <v>15</v>
      </c>
      <c r="AN19" s="150">
        <f t="shared" si="1"/>
        <v>15</v>
      </c>
      <c r="AO19" s="95">
        <f t="shared" si="2"/>
        <v>15</v>
      </c>
      <c r="AP19" s="95">
        <f t="shared" si="3"/>
        <v>4095</v>
      </c>
      <c r="AQ19" s="95">
        <f t="shared" si="4"/>
        <v>12</v>
      </c>
      <c r="AR19" s="150" t="s">
        <v>45</v>
      </c>
    </row>
    <row r="20" spans="1:44" ht="16.95" customHeight="1" thickTop="1" x14ac:dyDescent="0.2">
      <c r="A20" s="1"/>
      <c r="B20" s="189" t="s">
        <v>75</v>
      </c>
      <c r="C20" s="183" t="s">
        <v>4</v>
      </c>
      <c r="D20" s="32"/>
      <c r="E20" s="33"/>
      <c r="F20" s="34" t="s">
        <v>2</v>
      </c>
      <c r="G20" s="35" t="s">
        <v>7</v>
      </c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7">
        <f t="shared" si="6"/>
        <v>0</v>
      </c>
      <c r="U20" s="36" t="s">
        <v>7</v>
      </c>
      <c r="V20" s="1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</row>
    <row r="21" spans="1:44" ht="16.95" customHeight="1" x14ac:dyDescent="0.2">
      <c r="A21" s="1"/>
      <c r="B21" s="190"/>
      <c r="C21" s="184"/>
      <c r="D21" s="37"/>
      <c r="E21" s="38">
        <v>0.36</v>
      </c>
      <c r="F21" s="39" t="s">
        <v>3</v>
      </c>
      <c r="G21" s="40" t="s">
        <v>10</v>
      </c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3">
        <f t="shared" si="6"/>
        <v>0</v>
      </c>
      <c r="U21" s="41" t="s">
        <v>10</v>
      </c>
      <c r="V21" s="1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</row>
    <row r="22" spans="1:44" ht="16.95" customHeight="1" thickBot="1" x14ac:dyDescent="0.25">
      <c r="A22" s="1"/>
      <c r="B22" s="190"/>
      <c r="C22" s="59" t="s">
        <v>28</v>
      </c>
      <c r="D22" s="42"/>
      <c r="E22" s="43" t="s">
        <v>73</v>
      </c>
      <c r="F22" s="44" t="s">
        <v>29</v>
      </c>
      <c r="G22" s="45" t="s">
        <v>27</v>
      </c>
      <c r="H22" s="120">
        <f t="shared" ref="H22:S22" si="10">$E$21*H21</f>
        <v>0</v>
      </c>
      <c r="I22" s="120">
        <f t="shared" si="10"/>
        <v>0</v>
      </c>
      <c r="J22" s="120">
        <f t="shared" si="10"/>
        <v>0</v>
      </c>
      <c r="K22" s="120">
        <f t="shared" si="10"/>
        <v>0</v>
      </c>
      <c r="L22" s="120">
        <f t="shared" si="10"/>
        <v>0</v>
      </c>
      <c r="M22" s="120">
        <f t="shared" si="10"/>
        <v>0</v>
      </c>
      <c r="N22" s="120">
        <f t="shared" si="10"/>
        <v>0</v>
      </c>
      <c r="O22" s="120">
        <f t="shared" si="10"/>
        <v>0</v>
      </c>
      <c r="P22" s="120">
        <f t="shared" si="10"/>
        <v>0</v>
      </c>
      <c r="Q22" s="120">
        <f t="shared" si="10"/>
        <v>0</v>
      </c>
      <c r="R22" s="120">
        <f t="shared" si="10"/>
        <v>0</v>
      </c>
      <c r="S22" s="120">
        <f t="shared" si="10"/>
        <v>0</v>
      </c>
      <c r="T22" s="120">
        <f t="shared" si="6"/>
        <v>0</v>
      </c>
      <c r="U22" s="46" t="s">
        <v>9</v>
      </c>
      <c r="V22" s="1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</row>
    <row r="23" spans="1:44" ht="16.95" customHeight="1" thickTop="1" x14ac:dyDescent="0.2">
      <c r="A23" s="1"/>
      <c r="B23" s="190"/>
      <c r="C23" s="74" t="s">
        <v>25</v>
      </c>
      <c r="D23" s="32"/>
      <c r="E23" s="33"/>
      <c r="F23" s="34" t="s">
        <v>2</v>
      </c>
      <c r="G23" s="35" t="s">
        <v>7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7">
        <f t="shared" si="6"/>
        <v>0</v>
      </c>
      <c r="U23" s="36" t="s">
        <v>7</v>
      </c>
      <c r="V23" s="1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</row>
    <row r="24" spans="1:44" ht="16.95" customHeight="1" x14ac:dyDescent="0.2">
      <c r="A24" s="1"/>
      <c r="B24" s="190"/>
      <c r="C24" s="60"/>
      <c r="D24" s="37"/>
      <c r="E24" s="38">
        <f>IF(D25=1,2.32,2.58)</f>
        <v>2.3199999999999998</v>
      </c>
      <c r="F24" s="39" t="s">
        <v>3</v>
      </c>
      <c r="G24" s="40" t="s">
        <v>19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5">
        <f t="shared" si="6"/>
        <v>0</v>
      </c>
      <c r="U24" s="41" t="s">
        <v>19</v>
      </c>
      <c r="V24" s="1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</row>
    <row r="25" spans="1:44" ht="16.95" customHeight="1" thickBot="1" x14ac:dyDescent="0.25">
      <c r="A25" s="1"/>
      <c r="B25" s="191"/>
      <c r="C25" s="60" t="s">
        <v>16</v>
      </c>
      <c r="D25" s="57">
        <v>1</v>
      </c>
      <c r="E25" s="43" t="s">
        <v>31</v>
      </c>
      <c r="F25" s="44" t="s">
        <v>29</v>
      </c>
      <c r="G25" s="45" t="s">
        <v>27</v>
      </c>
      <c r="H25" s="120">
        <f t="shared" ref="H25:S25" si="11">$E$24*H24</f>
        <v>0</v>
      </c>
      <c r="I25" s="120">
        <f t="shared" si="11"/>
        <v>0</v>
      </c>
      <c r="J25" s="120">
        <f t="shared" si="11"/>
        <v>0</v>
      </c>
      <c r="K25" s="120">
        <f t="shared" si="11"/>
        <v>0</v>
      </c>
      <c r="L25" s="120">
        <f t="shared" si="11"/>
        <v>0</v>
      </c>
      <c r="M25" s="120">
        <f t="shared" si="11"/>
        <v>0</v>
      </c>
      <c r="N25" s="120">
        <f t="shared" si="11"/>
        <v>0</v>
      </c>
      <c r="O25" s="120">
        <f t="shared" si="11"/>
        <v>0</v>
      </c>
      <c r="P25" s="120">
        <f t="shared" si="11"/>
        <v>0</v>
      </c>
      <c r="Q25" s="120">
        <f t="shared" si="11"/>
        <v>0</v>
      </c>
      <c r="R25" s="120">
        <f t="shared" si="11"/>
        <v>0</v>
      </c>
      <c r="S25" s="120">
        <f t="shared" si="11"/>
        <v>0</v>
      </c>
      <c r="T25" s="120">
        <f t="shared" si="6"/>
        <v>0</v>
      </c>
      <c r="U25" s="46" t="s">
        <v>9</v>
      </c>
      <c r="V25" s="1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</row>
    <row r="26" spans="1:44" ht="16.95" customHeight="1" thickTop="1" x14ac:dyDescent="0.2">
      <c r="A26" s="1"/>
      <c r="B26" s="192" t="s">
        <v>6</v>
      </c>
      <c r="C26" s="193"/>
      <c r="D26" s="65"/>
      <c r="E26" s="198" t="s">
        <v>2</v>
      </c>
      <c r="F26" s="199"/>
      <c r="G26" s="144" t="s">
        <v>7</v>
      </c>
      <c r="H26" s="126">
        <f>H8+H14+H17+H20+H23-H11</f>
        <v>0</v>
      </c>
      <c r="I26" s="126">
        <f>I8+I14+I17+I20+I23-I11</f>
        <v>0</v>
      </c>
      <c r="J26" s="126">
        <f t="shared" ref="J26:S26" si="12">J8+J14+J17+J20+J23-J11</f>
        <v>0</v>
      </c>
      <c r="K26" s="126">
        <f t="shared" si="12"/>
        <v>0</v>
      </c>
      <c r="L26" s="126">
        <f t="shared" si="12"/>
        <v>0</v>
      </c>
      <c r="M26" s="126">
        <f t="shared" si="12"/>
        <v>0</v>
      </c>
      <c r="N26" s="126">
        <f t="shared" si="12"/>
        <v>0</v>
      </c>
      <c r="O26" s="126">
        <f t="shared" si="12"/>
        <v>0</v>
      </c>
      <c r="P26" s="126">
        <f t="shared" si="12"/>
        <v>0</v>
      </c>
      <c r="Q26" s="126">
        <f t="shared" si="12"/>
        <v>0</v>
      </c>
      <c r="R26" s="126">
        <f t="shared" si="12"/>
        <v>0</v>
      </c>
      <c r="S26" s="126">
        <f t="shared" si="12"/>
        <v>0</v>
      </c>
      <c r="T26" s="117">
        <f>SUM(H26:S26)</f>
        <v>0</v>
      </c>
      <c r="U26" s="36" t="s">
        <v>7</v>
      </c>
      <c r="V26" s="53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</row>
    <row r="27" spans="1:44" ht="16.95" customHeight="1" thickBot="1" x14ac:dyDescent="0.25">
      <c r="A27" s="1"/>
      <c r="B27" s="194"/>
      <c r="C27" s="195"/>
      <c r="D27" s="66"/>
      <c r="E27" s="196" t="s">
        <v>77</v>
      </c>
      <c r="F27" s="197"/>
      <c r="G27" s="136" t="s">
        <v>27</v>
      </c>
      <c r="H27" s="143">
        <f t="shared" ref="H27:S27" si="13">H10+H16+H19+H22+H25-H13</f>
        <v>0</v>
      </c>
      <c r="I27" s="143">
        <f t="shared" si="13"/>
        <v>0</v>
      </c>
      <c r="J27" s="143">
        <f t="shared" si="13"/>
        <v>0</v>
      </c>
      <c r="K27" s="143">
        <f t="shared" si="13"/>
        <v>0</v>
      </c>
      <c r="L27" s="143">
        <f t="shared" si="13"/>
        <v>0</v>
      </c>
      <c r="M27" s="143">
        <f t="shared" si="13"/>
        <v>0</v>
      </c>
      <c r="N27" s="143">
        <f t="shared" si="13"/>
        <v>0</v>
      </c>
      <c r="O27" s="143">
        <f t="shared" si="13"/>
        <v>0</v>
      </c>
      <c r="P27" s="143">
        <f t="shared" si="13"/>
        <v>0</v>
      </c>
      <c r="Q27" s="143">
        <f t="shared" si="13"/>
        <v>0</v>
      </c>
      <c r="R27" s="143">
        <f t="shared" si="13"/>
        <v>0</v>
      </c>
      <c r="S27" s="143">
        <f t="shared" si="13"/>
        <v>0</v>
      </c>
      <c r="T27" s="143">
        <f>SUM(H27:S27)</f>
        <v>0</v>
      </c>
      <c r="U27" s="148" t="s">
        <v>9</v>
      </c>
      <c r="V27" s="1"/>
      <c r="AA27" s="95">
        <f>IF(H27=0,0,1)</f>
        <v>0</v>
      </c>
      <c r="AB27" s="95">
        <f t="shared" ref="AB27:AL27" si="14">IF(I27=0,0,1)</f>
        <v>0</v>
      </c>
      <c r="AC27" s="95">
        <f t="shared" si="14"/>
        <v>0</v>
      </c>
      <c r="AD27" s="95">
        <f t="shared" si="14"/>
        <v>0</v>
      </c>
      <c r="AE27" s="95">
        <f t="shared" si="14"/>
        <v>0</v>
      </c>
      <c r="AF27" s="95">
        <f t="shared" si="14"/>
        <v>0</v>
      </c>
      <c r="AG27" s="95">
        <f t="shared" si="14"/>
        <v>0</v>
      </c>
      <c r="AH27" s="95">
        <f t="shared" si="14"/>
        <v>0</v>
      </c>
      <c r="AI27" s="95">
        <f t="shared" si="14"/>
        <v>0</v>
      </c>
      <c r="AJ27" s="95">
        <f t="shared" si="14"/>
        <v>0</v>
      </c>
      <c r="AK27" s="95">
        <f t="shared" si="14"/>
        <v>0</v>
      </c>
      <c r="AL27" s="95">
        <f t="shared" si="14"/>
        <v>0</v>
      </c>
      <c r="AM27" s="150">
        <f t="shared" ref="AM27" si="15">AA27*$AA$5+AB27*$AB$5+AC27*$AC$5+AD27*$AD$5</f>
        <v>0</v>
      </c>
      <c r="AN27" s="150">
        <f t="shared" ref="AN27" si="16">AE27*$AE$5+$AF$5*AF27+$AG$5*AG27+$AH$5*AH27</f>
        <v>0</v>
      </c>
      <c r="AO27" s="95">
        <f t="shared" ref="AO27" si="17">$AI$5*AI27+$AJ$5*AJ27+$AK$5*AK27+$AL$5*AL27</f>
        <v>0</v>
      </c>
      <c r="AP27" s="95">
        <f t="shared" ref="AP27" si="18">AM27*16*16+AN27*16+AO27</f>
        <v>0</v>
      </c>
      <c r="AQ27" s="95" t="e">
        <f>VLOOKUP(AP27,AP8:AR19,2)</f>
        <v>#N/A</v>
      </c>
      <c r="AR27" s="95" t="e">
        <f>VLOOKUP(AP27,AP8:AR19,3)</f>
        <v>#N/A</v>
      </c>
    </row>
    <row r="28" spans="1:44" ht="16.95" hidden="1" customHeight="1" x14ac:dyDescent="0.2">
      <c r="A28" s="1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210" t="s">
        <v>71</v>
      </c>
      <c r="S28" s="211"/>
      <c r="T28" s="127">
        <f>T27+T13</f>
        <v>0</v>
      </c>
      <c r="U28" s="103" t="s">
        <v>27</v>
      </c>
      <c r="V28" s="1"/>
    </row>
    <row r="29" spans="1:44" s="67" customFormat="1" ht="16.8" hidden="1" thickBot="1" x14ac:dyDescent="0.25">
      <c r="H29" s="155"/>
      <c r="I29" s="155"/>
      <c r="J29" s="155"/>
      <c r="K29" s="156"/>
      <c r="L29" s="156"/>
      <c r="M29" s="156"/>
      <c r="N29" s="156"/>
      <c r="O29" s="156"/>
      <c r="P29" s="156"/>
      <c r="Q29" s="156"/>
      <c r="R29" s="217" t="s">
        <v>98</v>
      </c>
      <c r="S29" s="218"/>
      <c r="T29" s="128">
        <f>T10+T16+T19-T13</f>
        <v>0</v>
      </c>
      <c r="U29" s="79" t="s">
        <v>27</v>
      </c>
    </row>
    <row r="30" spans="1:44" s="67" customFormat="1" ht="4.05" customHeight="1" thickBot="1" x14ac:dyDescent="0.25">
      <c r="B30" s="76"/>
      <c r="C30" s="75"/>
      <c r="D30" s="77"/>
      <c r="E30" s="75"/>
      <c r="F30" s="75"/>
      <c r="G30" s="75"/>
      <c r="H30" s="157"/>
      <c r="I30" s="157"/>
      <c r="J30" s="157"/>
      <c r="K30" s="158"/>
      <c r="L30" s="158"/>
      <c r="M30" s="212"/>
      <c r="N30" s="212"/>
      <c r="O30" s="212"/>
      <c r="P30" s="212"/>
      <c r="Q30" s="159"/>
      <c r="R30" s="155"/>
      <c r="S30" s="155"/>
      <c r="T30" s="155"/>
    </row>
    <row r="31" spans="1:44" ht="16.8" customHeight="1" x14ac:dyDescent="0.2">
      <c r="A31" s="67"/>
      <c r="B31" s="185" t="s">
        <v>110</v>
      </c>
      <c r="C31" s="186"/>
      <c r="D31" s="85"/>
      <c r="E31" s="181" t="s">
        <v>102</v>
      </c>
      <c r="F31" s="182"/>
      <c r="G31" s="133" t="s">
        <v>27</v>
      </c>
      <c r="H31" s="140">
        <f>M4/12</f>
        <v>0</v>
      </c>
      <c r="I31" s="140">
        <f t="shared" ref="I31:S31" si="19">$H$31</f>
        <v>0</v>
      </c>
      <c r="J31" s="140">
        <f t="shared" si="19"/>
        <v>0</v>
      </c>
      <c r="K31" s="140">
        <f t="shared" si="19"/>
        <v>0</v>
      </c>
      <c r="L31" s="140">
        <f t="shared" si="19"/>
        <v>0</v>
      </c>
      <c r="M31" s="140">
        <f t="shared" si="19"/>
        <v>0</v>
      </c>
      <c r="N31" s="140">
        <f t="shared" si="19"/>
        <v>0</v>
      </c>
      <c r="O31" s="140">
        <f t="shared" si="19"/>
        <v>0</v>
      </c>
      <c r="P31" s="140">
        <f t="shared" si="19"/>
        <v>0</v>
      </c>
      <c r="Q31" s="140">
        <f t="shared" si="19"/>
        <v>0</v>
      </c>
      <c r="R31" s="140">
        <f t="shared" si="19"/>
        <v>0</v>
      </c>
      <c r="S31" s="140">
        <f t="shared" si="19"/>
        <v>0</v>
      </c>
      <c r="T31" s="141">
        <f t="shared" ref="T31" si="20">SUM(H31:S31)</f>
        <v>0</v>
      </c>
      <c r="U31" s="149" t="s">
        <v>9</v>
      </c>
      <c r="V31" s="67"/>
    </row>
    <row r="32" spans="1:44" ht="16.8" customHeight="1" thickBot="1" x14ac:dyDescent="0.25">
      <c r="A32" s="67"/>
      <c r="B32" s="187"/>
      <c r="C32" s="188"/>
      <c r="D32" s="86"/>
      <c r="E32" s="179" t="s">
        <v>103</v>
      </c>
      <c r="F32" s="180"/>
      <c r="G32" s="135" t="s">
        <v>27</v>
      </c>
      <c r="H32" s="142">
        <f>M5/12</f>
        <v>0</v>
      </c>
      <c r="I32" s="142">
        <f t="shared" ref="I32:S32" si="21">$H$32</f>
        <v>0</v>
      </c>
      <c r="J32" s="142">
        <f t="shared" si="21"/>
        <v>0</v>
      </c>
      <c r="K32" s="142">
        <f t="shared" si="21"/>
        <v>0</v>
      </c>
      <c r="L32" s="142">
        <f t="shared" si="21"/>
        <v>0</v>
      </c>
      <c r="M32" s="142">
        <f t="shared" si="21"/>
        <v>0</v>
      </c>
      <c r="N32" s="142">
        <f t="shared" si="21"/>
        <v>0</v>
      </c>
      <c r="O32" s="142">
        <f t="shared" si="21"/>
        <v>0</v>
      </c>
      <c r="P32" s="142">
        <f t="shared" si="21"/>
        <v>0</v>
      </c>
      <c r="Q32" s="142">
        <f t="shared" si="21"/>
        <v>0</v>
      </c>
      <c r="R32" s="142">
        <f t="shared" si="21"/>
        <v>0</v>
      </c>
      <c r="S32" s="142">
        <f t="shared" si="21"/>
        <v>0</v>
      </c>
      <c r="T32" s="143">
        <f>SUM(H32:S32)</f>
        <v>0</v>
      </c>
      <c r="U32" s="148" t="s">
        <v>27</v>
      </c>
      <c r="V32" s="67"/>
    </row>
    <row r="33" spans="1:22" ht="15" customHeight="1" x14ac:dyDescent="0.2">
      <c r="A33" s="67"/>
      <c r="B33" s="7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8"/>
      <c r="U33" s="52"/>
      <c r="V33" s="67"/>
    </row>
    <row r="34" spans="1:22" ht="15" customHeight="1" x14ac:dyDescent="0.2">
      <c r="A34" s="1"/>
      <c r="B34" s="1"/>
      <c r="C34" s="11"/>
      <c r="D34" s="13"/>
      <c r="E34" s="11"/>
      <c r="F34" s="11"/>
      <c r="G34" s="1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0"/>
      <c r="V34" s="1"/>
    </row>
    <row r="35" spans="1:22" ht="15" customHeight="1" x14ac:dyDescent="0.2">
      <c r="A35" s="1"/>
      <c r="B35" s="1"/>
      <c r="C35" s="5"/>
      <c r="D35" s="17"/>
      <c r="E35" s="2"/>
      <c r="F35" s="2"/>
      <c r="G35" s="2"/>
      <c r="H35" s="1"/>
      <c r="I35" s="1"/>
      <c r="J35" s="1"/>
      <c r="K35" s="1"/>
      <c r="L35" s="1"/>
      <c r="M35" s="1"/>
      <c r="N35" s="1"/>
      <c r="O35" s="6"/>
      <c r="P35" s="1"/>
      <c r="Q35" s="1"/>
      <c r="R35" s="1"/>
      <c r="S35" s="1"/>
      <c r="T35" s="1"/>
      <c r="U35" s="1"/>
      <c r="V35" s="1"/>
    </row>
    <row r="36" spans="1:22" ht="15" customHeight="1" x14ac:dyDescent="0.2">
      <c r="A36" s="1"/>
      <c r="B36" s="1"/>
      <c r="C36" s="5"/>
      <c r="D36" s="17"/>
      <c r="E36" s="2"/>
      <c r="F36" s="2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customHeight="1" x14ac:dyDescent="0.2">
      <c r="A37" s="1"/>
      <c r="B37" s="1"/>
      <c r="C37" s="5"/>
      <c r="D37" s="17"/>
      <c r="E37" s="2"/>
      <c r="F37" s="2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customHeight="1" x14ac:dyDescent="0.2">
      <c r="A38" s="1"/>
      <c r="B38" s="1"/>
      <c r="C38" s="5"/>
      <c r="D38" s="17"/>
      <c r="E38" s="2"/>
      <c r="F38" s="2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 customHeight="1" x14ac:dyDescent="0.2">
      <c r="A39" s="1"/>
      <c r="B39" s="1"/>
      <c r="C39" s="5"/>
      <c r="D39" s="17"/>
      <c r="E39" s="2"/>
      <c r="F39" s="2"/>
      <c r="G39" s="2"/>
      <c r="H39" s="1"/>
      <c r="I39" s="1"/>
      <c r="J39" s="1"/>
      <c r="K39" s="1"/>
      <c r="L39" s="1"/>
      <c r="M39" s="1"/>
      <c r="N39" s="1"/>
      <c r="O39" s="3"/>
      <c r="P39" s="3"/>
      <c r="Q39" s="3"/>
      <c r="R39" s="3"/>
      <c r="S39" s="3"/>
      <c r="T39" s="3"/>
      <c r="U39" s="1"/>
      <c r="V39" s="1"/>
    </row>
    <row r="40" spans="1:22" ht="15" customHeight="1" x14ac:dyDescent="0.2">
      <c r="A40" s="1"/>
      <c r="B40" s="1"/>
      <c r="C40" s="5"/>
      <c r="D40" s="17"/>
      <c r="E40" s="2"/>
      <c r="F40" s="2"/>
      <c r="G40" s="2"/>
      <c r="H40" s="1"/>
      <c r="I40" s="1"/>
      <c r="J40" s="1"/>
      <c r="K40" s="1"/>
      <c r="L40" s="1"/>
      <c r="M40" s="1"/>
      <c r="N40" s="1"/>
      <c r="O40" s="3"/>
      <c r="P40" s="3"/>
      <c r="Q40" s="3"/>
      <c r="R40" s="3"/>
      <c r="S40" s="3"/>
      <c r="T40" s="3"/>
      <c r="U40" s="1"/>
      <c r="V40" s="1"/>
    </row>
    <row r="41" spans="1:22" ht="15" customHeight="1" x14ac:dyDescent="0.2">
      <c r="A41" s="1"/>
      <c r="B41" s="1"/>
      <c r="C41" s="2"/>
      <c r="D41" s="12"/>
      <c r="E41" s="2"/>
      <c r="F41" s="2"/>
      <c r="G41" s="2"/>
      <c r="H41" s="1"/>
      <c r="I41" s="1"/>
      <c r="J41" s="1"/>
      <c r="K41" s="1"/>
      <c r="L41" s="1"/>
      <c r="M41" s="1"/>
      <c r="N41" s="1"/>
      <c r="O41" s="3"/>
      <c r="P41" s="3"/>
      <c r="Q41" s="3"/>
      <c r="R41" s="3"/>
      <c r="S41" s="3"/>
      <c r="T41" s="3"/>
      <c r="U41" s="1"/>
      <c r="V41" s="1"/>
    </row>
    <row r="42" spans="1:22" ht="15" customHeight="1" x14ac:dyDescent="0.2">
      <c r="A42" s="1"/>
      <c r="B42" s="1"/>
      <c r="C42" s="2"/>
      <c r="D42" s="12"/>
      <c r="E42" s="2"/>
      <c r="F42" s="2"/>
      <c r="G42" s="2"/>
      <c r="H42" s="1"/>
      <c r="I42" s="1"/>
      <c r="J42" s="1"/>
      <c r="K42" s="1"/>
      <c r="L42" s="1"/>
      <c r="M42" s="1"/>
      <c r="N42" s="1"/>
      <c r="O42" s="3"/>
      <c r="P42" s="3"/>
      <c r="Q42" s="3"/>
      <c r="R42" s="3"/>
      <c r="S42" s="3"/>
      <c r="T42" s="3"/>
      <c r="U42" s="1"/>
      <c r="V42" s="1"/>
    </row>
    <row r="43" spans="1:22" ht="15" customHeight="1" x14ac:dyDescent="0.2">
      <c r="A43" s="1"/>
      <c r="B43" s="1"/>
      <c r="C43" s="2"/>
      <c r="D43" s="12"/>
      <c r="E43" s="2"/>
      <c r="F43" s="2"/>
      <c r="G43" s="2"/>
      <c r="H43" s="1"/>
      <c r="I43" s="1"/>
      <c r="J43" s="1"/>
      <c r="K43" s="1"/>
      <c r="L43" s="1"/>
      <c r="M43" s="1"/>
      <c r="N43" s="1"/>
      <c r="O43" s="3"/>
      <c r="P43" s="3"/>
      <c r="Q43" s="3"/>
      <c r="R43" s="3"/>
      <c r="S43" s="3"/>
      <c r="T43" s="3"/>
      <c r="U43" s="1"/>
      <c r="V43" s="1"/>
    </row>
    <row r="44" spans="1:22" ht="15" customHeight="1" x14ac:dyDescent="0.2">
      <c r="A44" s="1"/>
      <c r="B44" s="1"/>
      <c r="C44" s="2"/>
      <c r="D44" s="12"/>
      <c r="E44" s="2"/>
      <c r="F44" s="2"/>
      <c r="G44" s="2"/>
      <c r="H44" s="1"/>
      <c r="I44" s="1"/>
      <c r="J44" s="1"/>
      <c r="K44" s="1"/>
      <c r="L44" s="1"/>
      <c r="M44" s="1"/>
      <c r="N44" s="1"/>
      <c r="O44" s="3"/>
      <c r="P44" s="3"/>
      <c r="Q44" s="3"/>
      <c r="R44" s="3"/>
      <c r="S44" s="3"/>
      <c r="T44" s="3"/>
      <c r="U44" s="1"/>
      <c r="V44" s="1"/>
    </row>
    <row r="45" spans="1:22" ht="15" customHeight="1" x14ac:dyDescent="0.2">
      <c r="A45" s="1"/>
      <c r="B45" s="1"/>
      <c r="C45" s="2"/>
      <c r="D45" s="12"/>
      <c r="E45" s="2"/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">
      <c r="A46" s="1"/>
      <c r="B46" s="1"/>
      <c r="C46" s="2"/>
      <c r="D46" s="12"/>
      <c r="E46" s="2"/>
      <c r="F46" s="2"/>
      <c r="G46" s="2"/>
      <c r="H46" s="1"/>
      <c r="I46" s="1"/>
      <c r="J46" s="1"/>
      <c r="K46" s="1"/>
      <c r="L46" s="1"/>
      <c r="M46" s="1"/>
      <c r="N46" s="1"/>
      <c r="O46" s="6"/>
      <c r="P46" s="6"/>
      <c r="Q46" s="1"/>
      <c r="R46" s="1"/>
      <c r="S46" s="1"/>
      <c r="T46" s="1"/>
      <c r="U46" s="1"/>
      <c r="V46" s="1"/>
    </row>
    <row r="47" spans="1:22" x14ac:dyDescent="0.2">
      <c r="A47" s="1"/>
      <c r="B47" s="1"/>
      <c r="C47" s="2"/>
      <c r="D47" s="12"/>
      <c r="E47" s="2"/>
      <c r="F47" s="2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">
      <c r="A48" s="1"/>
      <c r="B48" s="1"/>
      <c r="C48" s="2"/>
      <c r="D48" s="12"/>
      <c r="E48" s="2"/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32" x14ac:dyDescent="0.2">
      <c r="A49" s="1"/>
      <c r="B49" s="1"/>
      <c r="C49" s="2"/>
      <c r="D49" s="12"/>
      <c r="E49" s="2"/>
      <c r="F49" s="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1" spans="1:32" x14ac:dyDescent="0.2">
      <c r="AB51" s="152" t="s">
        <v>93</v>
      </c>
      <c r="AC51" s="152" t="s">
        <v>94</v>
      </c>
      <c r="AD51" s="152" t="s">
        <v>95</v>
      </c>
      <c r="AE51" s="152" t="s">
        <v>97</v>
      </c>
      <c r="AF51" s="152" t="s">
        <v>96</v>
      </c>
    </row>
    <row r="52" spans="1:32" x14ac:dyDescent="0.2">
      <c r="AB52" s="153">
        <v>0.7</v>
      </c>
      <c r="AC52" s="153">
        <v>0.8</v>
      </c>
      <c r="AD52" s="153">
        <v>0.9</v>
      </c>
      <c r="AE52" s="153">
        <v>1</v>
      </c>
      <c r="AF52" s="153">
        <v>1.1000000000000001</v>
      </c>
    </row>
  </sheetData>
  <sheetProtection algorithmName="SHA-512" hashValue="lr24nPVivTsRlR76b8kLsZv88+lHW3TbSZKuk3xdZvTuFrMwE+Yh58L+W8r0dfU582pqqJH9RpZay2pQkuqy3w==" saltValue="IHvaTT56MAkxBia6Dikr+g==" spinCount="100000" sheet="1" objects="1" scenarios="1" selectLockedCells="1"/>
  <mergeCells count="30">
    <mergeCell ref="B31:C32"/>
    <mergeCell ref="K3:L3"/>
    <mergeCell ref="B26:C27"/>
    <mergeCell ref="E26:F26"/>
    <mergeCell ref="E27:F27"/>
    <mergeCell ref="B20:B25"/>
    <mergeCell ref="C20:C21"/>
    <mergeCell ref="K4:L4"/>
    <mergeCell ref="K5:L5"/>
    <mergeCell ref="T7:U7"/>
    <mergeCell ref="B8:B19"/>
    <mergeCell ref="C8:C9"/>
    <mergeCell ref="C11:C12"/>
    <mergeCell ref="C17:C18"/>
    <mergeCell ref="R28:S28"/>
    <mergeCell ref="R2:U2"/>
    <mergeCell ref="R4:U4"/>
    <mergeCell ref="E31:F31"/>
    <mergeCell ref="E32:F32"/>
    <mergeCell ref="M30:N30"/>
    <mergeCell ref="O30:P30"/>
    <mergeCell ref="G1:G4"/>
    <mergeCell ref="H1:J4"/>
    <mergeCell ref="N4:O4"/>
    <mergeCell ref="N5:O5"/>
    <mergeCell ref="R29:S29"/>
    <mergeCell ref="R3:U3"/>
    <mergeCell ref="F1:F4"/>
    <mergeCell ref="N3:O3"/>
    <mergeCell ref="R5:U5"/>
  </mergeCells>
  <phoneticPr fontId="1"/>
  <pageMargins left="0.51181102362204722" right="0.51181102362204722" top="0.74803149606299213" bottom="0.35433070866141736" header="0.31496062992125984" footer="0.31496062992125984"/>
  <pageSetup paperSize="9" scale="72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7" r:id="rId4" name="Group Box 5">
              <controlPr defaultSize="0" autoFill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5</xdr:col>
                    <xdr:colOff>15240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5" name="Group Box 6">
              <controlPr defaultSize="0" autoFill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5</xdr:col>
                    <xdr:colOff>15240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6" name="Group Box 7">
              <controlPr defaultSize="0" autoFill="0" autoPict="0">
                <anchor moveWithCells="1">
                  <from>
                    <xdr:col>13</xdr:col>
                    <xdr:colOff>0</xdr:colOff>
                    <xdr:row>1</xdr:row>
                    <xdr:rowOff>0</xdr:rowOff>
                  </from>
                  <to>
                    <xdr:col>14</xdr:col>
                    <xdr:colOff>640080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7" name="Group Box 8">
              <controlPr defaultSize="0" autoFill="0" autoPict="0">
                <anchor moveWithCells="1">
                  <from>
                    <xdr:col>14</xdr:col>
                    <xdr:colOff>0</xdr:colOff>
                    <xdr:row>1</xdr:row>
                    <xdr:rowOff>0</xdr:rowOff>
                  </from>
                  <to>
                    <xdr:col>15</xdr:col>
                    <xdr:colOff>640080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8" name="Option Button 9">
              <controlPr defaultSize="0" autoFill="0" autoLine="0" autoPict="0" altText="ガソリン">
                <anchor moveWithCells="1">
                  <from>
                    <xdr:col>2</xdr:col>
                    <xdr:colOff>0</xdr:colOff>
                    <xdr:row>22</xdr:row>
                    <xdr:rowOff>213360</xdr:rowOff>
                  </from>
                  <to>
                    <xdr:col>2</xdr:col>
                    <xdr:colOff>754380</xdr:colOff>
                    <xdr:row>23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9" name="Option Button 10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2</xdr:col>
                    <xdr:colOff>662940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0" name="Option Button 11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2</xdr:col>
                    <xdr:colOff>662940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1" name="Option Button 12">
              <controlPr defaultSize="0" autoFill="0" autoLine="0" autoPict="0" altText="ガソリン">
                <anchor moveWithCells="1">
                  <from>
                    <xdr:col>2</xdr:col>
                    <xdr:colOff>0</xdr:colOff>
                    <xdr:row>23</xdr:row>
                    <xdr:rowOff>213360</xdr:rowOff>
                  </from>
                  <to>
                    <xdr:col>2</xdr:col>
                    <xdr:colOff>792480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2" name="Group Box 13">
              <controlPr defaultSize="0" autoFill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5</xdr:col>
                    <xdr:colOff>7620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3" name="Group Box 14">
              <controlPr defaultSize="0" autoFill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5</xdr:col>
                    <xdr:colOff>15240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4" name="Group Box 15">
              <controlPr defaultSize="0" autoFill="0" autoPict="0">
                <anchor moveWithCells="1">
                  <from>
                    <xdr:col>13</xdr:col>
                    <xdr:colOff>0</xdr:colOff>
                    <xdr:row>1</xdr:row>
                    <xdr:rowOff>0</xdr:rowOff>
                  </from>
                  <to>
                    <xdr:col>14</xdr:col>
                    <xdr:colOff>640080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5" name="Group Box 16">
              <controlPr defaultSize="0" autoFill="0" autoPict="0">
                <anchor moveWithCells="1">
                  <from>
                    <xdr:col>18</xdr:col>
                    <xdr:colOff>0</xdr:colOff>
                    <xdr:row>29</xdr:row>
                    <xdr:rowOff>0</xdr:rowOff>
                  </from>
                  <to>
                    <xdr:col>19</xdr:col>
                    <xdr:colOff>640080</xdr:colOff>
                    <xdr:row>32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9" r:id="rId16" name="Group Box 17">
              <controlPr defaultSize="0" autoFill="0" autoPict="0">
                <anchor moveWithCells="1">
                  <from>
                    <xdr:col>18</xdr:col>
                    <xdr:colOff>0</xdr:colOff>
                    <xdr:row>29</xdr:row>
                    <xdr:rowOff>0</xdr:rowOff>
                  </from>
                  <to>
                    <xdr:col>19</xdr:col>
                    <xdr:colOff>640080</xdr:colOff>
                    <xdr:row>32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="85" zoomScaleNormal="85" workbookViewId="0">
      <selection activeCell="M12" sqref="M12"/>
    </sheetView>
  </sheetViews>
  <sheetFormatPr defaultRowHeight="17.399999999999999" x14ac:dyDescent="0.2"/>
  <cols>
    <col min="1" max="16384" width="8.88671875" style="54"/>
  </cols>
  <sheetData>
    <row r="1" spans="1:13" x14ac:dyDescent="0.2">
      <c r="A1" s="55" t="s">
        <v>85</v>
      </c>
      <c r="B1" s="6"/>
      <c r="C1" s="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idden="1" x14ac:dyDescent="0.2">
      <c r="A2" s="69" t="s">
        <v>76</v>
      </c>
      <c r="B2" s="69"/>
      <c r="C2" s="69"/>
      <c r="D2" s="69"/>
      <c r="E2" s="69"/>
      <c r="F2" s="69"/>
      <c r="G2" s="69"/>
      <c r="H2" s="69"/>
      <c r="I2" s="64"/>
      <c r="J2" s="64"/>
      <c r="K2" s="64"/>
      <c r="L2" s="1"/>
      <c r="M2" s="1"/>
    </row>
    <row r="3" spans="1:13" hidden="1" x14ac:dyDescent="0.2">
      <c r="I3" s="1"/>
      <c r="J3" s="1"/>
      <c r="K3" s="1"/>
      <c r="L3" s="1"/>
      <c r="M3" s="1"/>
    </row>
    <row r="4" spans="1:13" x14ac:dyDescent="0.2">
      <c r="A4" s="54" t="s">
        <v>21</v>
      </c>
      <c r="I4" s="1"/>
      <c r="J4" s="1"/>
      <c r="K4" s="1"/>
      <c r="L4" s="1"/>
      <c r="M4" s="1"/>
    </row>
    <row r="5" spans="1:13" x14ac:dyDescent="0.2">
      <c r="A5" s="54" t="s">
        <v>79</v>
      </c>
      <c r="I5" s="1"/>
      <c r="J5" s="1"/>
      <c r="K5" s="1"/>
      <c r="L5" s="1"/>
      <c r="M5" s="1"/>
    </row>
    <row r="6" spans="1:13" x14ac:dyDescent="0.2">
      <c r="A6" s="54" t="s">
        <v>112</v>
      </c>
      <c r="I6" s="1"/>
      <c r="J6" s="1"/>
      <c r="K6" s="1"/>
      <c r="L6" s="1"/>
      <c r="M6" s="1"/>
    </row>
    <row r="7" spans="1:13" x14ac:dyDescent="0.2">
      <c r="A7" s="54" t="s">
        <v>69</v>
      </c>
      <c r="I7" s="1"/>
      <c r="J7" s="1"/>
      <c r="K7" s="1"/>
      <c r="L7" s="1"/>
      <c r="M7" s="1"/>
    </row>
    <row r="8" spans="1:13" x14ac:dyDescent="0.2">
      <c r="A8" s="54" t="s">
        <v>58</v>
      </c>
      <c r="I8" s="1"/>
      <c r="J8" s="1"/>
      <c r="K8" s="1"/>
      <c r="L8" s="1"/>
      <c r="M8" s="1"/>
    </row>
    <row r="9" spans="1:13" x14ac:dyDescent="0.2">
      <c r="A9" s="54" t="s">
        <v>80</v>
      </c>
      <c r="I9" s="1"/>
      <c r="J9" s="1"/>
      <c r="K9" s="1"/>
      <c r="L9" s="1"/>
      <c r="M9" s="1"/>
    </row>
    <row r="10" spans="1:13" x14ac:dyDescent="0.2">
      <c r="A10" s="54" t="s">
        <v>86</v>
      </c>
      <c r="I10" s="1"/>
      <c r="J10" s="1"/>
      <c r="K10" s="1"/>
      <c r="L10" s="1"/>
      <c r="M10" s="1"/>
    </row>
    <row r="11" spans="1:13" x14ac:dyDescent="0.2">
      <c r="A11" s="54" t="s">
        <v>59</v>
      </c>
      <c r="I11" s="1"/>
      <c r="J11" s="1"/>
      <c r="K11" s="1"/>
      <c r="L11" s="1"/>
      <c r="M11" s="1"/>
    </row>
    <row r="12" spans="1:13" x14ac:dyDescent="0.2">
      <c r="A12" s="54" t="s">
        <v>111</v>
      </c>
      <c r="I12" s="1"/>
      <c r="J12" s="1"/>
      <c r="K12" s="1"/>
      <c r="L12" s="1"/>
      <c r="M12" s="1"/>
    </row>
    <row r="13" spans="1:13" x14ac:dyDescent="0.2">
      <c r="A13" s="54" t="s">
        <v>87</v>
      </c>
      <c r="I13" s="1"/>
      <c r="J13" s="1"/>
      <c r="K13" s="1"/>
      <c r="L13" s="1"/>
      <c r="M13" s="1"/>
    </row>
    <row r="14" spans="1:13" x14ac:dyDescent="0.2">
      <c r="I14" s="1"/>
      <c r="J14" s="1"/>
      <c r="K14" s="1"/>
      <c r="L14" s="1"/>
      <c r="M14" s="1"/>
    </row>
    <row r="15" spans="1:13" s="69" customFormat="1" x14ac:dyDescent="0.2">
      <c r="A15" s="69" t="s">
        <v>113</v>
      </c>
      <c r="I15" s="64"/>
      <c r="J15" s="64"/>
      <c r="K15" s="64"/>
      <c r="L15" s="64"/>
      <c r="M15" s="64"/>
    </row>
    <row r="16" spans="1:13" s="69" customFormat="1" x14ac:dyDescent="0.2">
      <c r="A16" s="69" t="s">
        <v>114</v>
      </c>
      <c r="I16" s="64"/>
      <c r="J16" s="64"/>
      <c r="K16" s="64"/>
      <c r="L16" s="64"/>
      <c r="M16" s="64"/>
    </row>
    <row r="18" spans="1:1" x14ac:dyDescent="0.2">
      <c r="A18" s="55" t="s">
        <v>64</v>
      </c>
    </row>
    <row r="19" spans="1:1" x14ac:dyDescent="0.2">
      <c r="A19" s="54" t="s">
        <v>88</v>
      </c>
    </row>
    <row r="20" spans="1:1" x14ac:dyDescent="0.2">
      <c r="A20" s="54" t="s">
        <v>89</v>
      </c>
    </row>
    <row r="22" spans="1:1" x14ac:dyDescent="0.2">
      <c r="A22" s="55" t="s">
        <v>61</v>
      </c>
    </row>
    <row r="23" spans="1:1" x14ac:dyDescent="0.2">
      <c r="A23" s="54" t="s">
        <v>65</v>
      </c>
    </row>
    <row r="24" spans="1:1" x14ac:dyDescent="0.2">
      <c r="A24" s="54" t="s">
        <v>66</v>
      </c>
    </row>
    <row r="26" spans="1:1" x14ac:dyDescent="0.2">
      <c r="A26" s="55" t="s">
        <v>60</v>
      </c>
    </row>
    <row r="27" spans="1:1" x14ac:dyDescent="0.2">
      <c r="A27" s="54" t="s">
        <v>62</v>
      </c>
    </row>
    <row r="28" spans="1:1" x14ac:dyDescent="0.2">
      <c r="A28" s="54" t="s">
        <v>63</v>
      </c>
    </row>
    <row r="29" spans="1:1" x14ac:dyDescent="0.2">
      <c r="A29" s="54" t="s">
        <v>67</v>
      </c>
    </row>
    <row r="31" spans="1:1" x14ac:dyDescent="0.2">
      <c r="A31" s="55" t="s">
        <v>84</v>
      </c>
    </row>
    <row r="32" spans="1:1" x14ac:dyDescent="0.2">
      <c r="A32" s="54" t="s">
        <v>68</v>
      </c>
    </row>
    <row r="33" spans="1:2" x14ac:dyDescent="0.2">
      <c r="A33" s="54" t="s">
        <v>81</v>
      </c>
      <c r="B33" s="72" t="s">
        <v>90</v>
      </c>
    </row>
    <row r="34" spans="1:2" x14ac:dyDescent="0.2">
      <c r="A34" s="54" t="s">
        <v>82</v>
      </c>
      <c r="B34" s="54" t="s">
        <v>83</v>
      </c>
    </row>
  </sheetData>
  <sheetProtection algorithmName="SHA-512" hashValue="n7BRgWKeeUPRZQe9RlaogT9khNS2LQ3R9cgj1plC4ocq9yyZVXrOvKsekFULI3YqDpg/+0TB7pqSfrbeHsAkrg==" saltValue="Nzc7weQaOIrqElu5s6WHNQ==" spinCount="100000" sheet="1" objects="1" scenarios="1"/>
  <phoneticPr fontId="1"/>
  <pageMargins left="0.7" right="0.7" top="0.75" bottom="0.75" header="0.3" footer="0.3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使用方法</vt:lpstr>
      <vt:lpstr>今年</vt:lpstr>
      <vt:lpstr>昨年</vt:lpstr>
      <vt:lpstr>環境家計簿提出のお願い</vt:lpstr>
      <vt:lpstr>A</vt:lpstr>
      <vt:lpstr>AA</vt:lpstr>
      <vt:lpstr>B</vt:lpstr>
      <vt:lpstr>CC</vt:lpstr>
      <vt:lpstr>D</vt:lpstr>
      <vt:lpstr>今年!Print_Area</vt:lpstr>
      <vt:lpstr>昨年!Print_Area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真一</dc:creator>
  <cp:lastModifiedBy>山根 和也</cp:lastModifiedBy>
  <cp:lastPrinted>2022-03-31T00:43:28Z</cp:lastPrinted>
  <dcterms:created xsi:type="dcterms:W3CDTF">2022-01-24T04:47:28Z</dcterms:created>
  <dcterms:modified xsi:type="dcterms:W3CDTF">2023-05-31T00:44:32Z</dcterms:modified>
</cp:coreProperties>
</file>